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315" windowWidth="14895" windowHeight="5325"/>
  </bookViews>
  <sheets>
    <sheet name="CT" sheetId="1" r:id="rId1"/>
    <sheet name="Thématique" sheetId="2" r:id="rId2"/>
    <sheet name="Planning CT" sheetId="3" r:id="rId3"/>
    <sheet name="Feuil4" sheetId="4" r:id="rId4"/>
  </sheets>
  <externalReferences>
    <externalReference r:id="rId5"/>
  </externalReferences>
  <calcPr calcId="124519"/>
</workbook>
</file>

<file path=xl/calcChain.xml><?xml version="1.0" encoding="utf-8"?>
<calcChain xmlns="http://schemas.openxmlformats.org/spreadsheetml/2006/main">
  <c r="AJ40" i="3"/>
  <c r="AK40"/>
  <c r="AL40"/>
  <c r="AM40"/>
  <c r="AN40"/>
  <c r="AO40"/>
  <c r="I38"/>
  <c r="I33"/>
  <c r="L11" i="1"/>
  <c r="L14"/>
  <c r="I15" i="3" l="1"/>
  <c r="I16"/>
  <c r="I17"/>
  <c r="I18"/>
  <c r="I19"/>
  <c r="I20"/>
  <c r="I21"/>
  <c r="I22"/>
  <c r="I23"/>
  <c r="I24"/>
  <c r="I25"/>
  <c r="I26"/>
  <c r="I27"/>
  <c r="I28"/>
  <c r="I29"/>
  <c r="I30"/>
  <c r="I31"/>
  <c r="I32"/>
  <c r="I34"/>
  <c r="I35"/>
  <c r="I36"/>
  <c r="I37"/>
  <c r="I39"/>
  <c r="I14"/>
  <c r="AI40"/>
  <c r="AH40"/>
  <c r="AG40"/>
  <c r="AF40"/>
  <c r="AE40"/>
  <c r="AD40"/>
  <c r="AC40"/>
  <c r="AB40"/>
  <c r="AA40"/>
  <c r="Z40"/>
  <c r="Y40"/>
  <c r="X40"/>
  <c r="W40"/>
  <c r="V40"/>
  <c r="U40"/>
  <c r="T40"/>
  <c r="S40"/>
  <c r="R40"/>
  <c r="Q40"/>
  <c r="P40"/>
  <c r="O40"/>
  <c r="N40"/>
  <c r="M40"/>
  <c r="L40"/>
  <c r="K40"/>
  <c r="J40"/>
  <c r="AL47" i="1"/>
  <c r="AK47"/>
  <c r="AJ47"/>
  <c r="AI47"/>
  <c r="AH47"/>
  <c r="AG47"/>
  <c r="AF47"/>
  <c r="AE47"/>
  <c r="AD47"/>
  <c r="AC47"/>
  <c r="AB47"/>
  <c r="AA47"/>
  <c r="Z47"/>
  <c r="Y47"/>
  <c r="X47"/>
  <c r="W47"/>
  <c r="V47"/>
  <c r="U47"/>
  <c r="T47"/>
  <c r="S47"/>
  <c r="R47"/>
  <c r="Q47"/>
  <c r="O47"/>
  <c r="N47"/>
  <c r="M47"/>
  <c r="L47"/>
  <c r="K47"/>
  <c r="J47"/>
  <c r="I47"/>
  <c r="H47"/>
  <c r="AL46"/>
  <c r="AJ46"/>
  <c r="AI46"/>
  <c r="AG46"/>
  <c r="AE46"/>
  <c r="AD46"/>
  <c r="AC46"/>
  <c r="AB46"/>
  <c r="AA46"/>
  <c r="Z46"/>
  <c r="Y46"/>
  <c r="X46"/>
  <c r="W46"/>
  <c r="V46"/>
  <c r="U46"/>
  <c r="T46"/>
  <c r="S46"/>
  <c r="R46"/>
  <c r="Q46"/>
  <c r="P46"/>
  <c r="O46"/>
  <c r="N46"/>
  <c r="M46"/>
  <c r="L46"/>
  <c r="K46"/>
  <c r="J46"/>
  <c r="I46"/>
  <c r="H46"/>
  <c r="AL45"/>
  <c r="AK45"/>
  <c r="AJ45"/>
  <c r="AI45"/>
  <c r="AH45"/>
  <c r="AG45"/>
  <c r="AF45"/>
  <c r="AE45"/>
  <c r="AB45"/>
  <c r="AA45"/>
  <c r="Z45"/>
  <c r="Y45"/>
  <c r="W45"/>
  <c r="V45"/>
  <c r="U45"/>
  <c r="T45"/>
  <c r="S45"/>
  <c r="R45"/>
  <c r="Q45"/>
  <c r="P45"/>
  <c r="O45"/>
  <c r="M45"/>
  <c r="J45"/>
  <c r="I45"/>
  <c r="H45"/>
  <c r="AL44"/>
  <c r="AK44"/>
  <c r="AI44"/>
  <c r="AH44"/>
  <c r="AG44"/>
  <c r="AF44"/>
  <c r="AE44"/>
  <c r="AD44"/>
  <c r="AA44"/>
  <c r="Z44"/>
  <c r="Y44"/>
  <c r="X44"/>
  <c r="W44"/>
  <c r="U44"/>
  <c r="T44"/>
  <c r="S44"/>
  <c r="R44"/>
  <c r="Q44"/>
  <c r="P44"/>
  <c r="O44"/>
  <c r="M44"/>
  <c r="L44"/>
  <c r="K44"/>
  <c r="I44"/>
  <c r="H44"/>
  <c r="AL43"/>
  <c r="AJ43"/>
  <c r="AI43"/>
  <c r="AH43"/>
  <c r="AG43"/>
  <c r="AF43"/>
  <c r="AE43"/>
  <c r="AD43"/>
  <c r="AC43"/>
  <c r="AB43"/>
  <c r="AA43"/>
  <c r="Z43"/>
  <c r="Y43"/>
  <c r="X43"/>
  <c r="W43"/>
  <c r="T43"/>
  <c r="S43"/>
  <c r="R43"/>
  <c r="Q43"/>
  <c r="P43"/>
  <c r="O43"/>
  <c r="N43"/>
  <c r="M43"/>
  <c r="L43"/>
  <c r="J43"/>
  <c r="I43"/>
  <c r="H43"/>
  <c r="AL42"/>
  <c r="AK42"/>
  <c r="AI42"/>
  <c r="AH42"/>
  <c r="AG42"/>
  <c r="AE42"/>
  <c r="AC42"/>
  <c r="AA42"/>
  <c r="Z42"/>
  <c r="Y42"/>
  <c r="X42"/>
  <c r="W42"/>
  <c r="U42"/>
  <c r="T42"/>
  <c r="S42"/>
  <c r="R42"/>
  <c r="Q42"/>
  <c r="P42"/>
  <c r="O42"/>
  <c r="N42"/>
  <c r="M42"/>
  <c r="L42"/>
  <c r="K42"/>
  <c r="I42"/>
  <c r="H42"/>
  <c r="AL40"/>
  <c r="AK40"/>
  <c r="AJ40"/>
  <c r="AI40"/>
  <c r="AH40"/>
  <c r="AG40"/>
  <c r="AF40"/>
  <c r="AD40"/>
  <c r="AC40"/>
  <c r="AB40"/>
  <c r="Y40"/>
  <c r="X40"/>
  <c r="V40"/>
  <c r="U40"/>
  <c r="T40"/>
  <c r="R40"/>
  <c r="Q40"/>
  <c r="P40"/>
  <c r="O40"/>
  <c r="N40"/>
  <c r="M40"/>
  <c r="K40"/>
  <c r="J40"/>
  <c r="I40"/>
  <c r="H40"/>
  <c r="AL39"/>
  <c r="AK39"/>
  <c r="AJ39"/>
  <c r="AI39"/>
  <c r="AH39"/>
  <c r="AG39"/>
  <c r="AF39"/>
  <c r="AD39"/>
  <c r="AC39"/>
  <c r="AB39"/>
  <c r="Z39"/>
  <c r="Y39"/>
  <c r="X39"/>
  <c r="W39"/>
  <c r="V39"/>
  <c r="U39"/>
  <c r="T39"/>
  <c r="S39"/>
  <c r="R39"/>
  <c r="Q39"/>
  <c r="P39"/>
  <c r="O39"/>
  <c r="N39"/>
  <c r="M39"/>
  <c r="L39"/>
  <c r="K39"/>
  <c r="J39"/>
  <c r="I39"/>
  <c r="H39"/>
  <c r="AL37"/>
  <c r="AK37"/>
  <c r="AJ37"/>
  <c r="AI37"/>
  <c r="AH37"/>
  <c r="AG37"/>
  <c r="AF37"/>
  <c r="AE37"/>
  <c r="AD37"/>
  <c r="AC37"/>
  <c r="AB37"/>
  <c r="AA37"/>
  <c r="Z37"/>
  <c r="Y37"/>
  <c r="X37"/>
  <c r="W37"/>
  <c r="V37"/>
  <c r="U37"/>
  <c r="T37"/>
  <c r="S37"/>
  <c r="R37"/>
  <c r="Q37"/>
  <c r="P37"/>
  <c r="N37"/>
  <c r="M37"/>
  <c r="L37"/>
  <c r="K37"/>
  <c r="J37"/>
  <c r="I37"/>
  <c r="H37"/>
  <c r="AL36"/>
  <c r="AK36"/>
  <c r="AJ36"/>
  <c r="AI36"/>
  <c r="AH36"/>
  <c r="AG36"/>
  <c r="AF36"/>
  <c r="AD36"/>
  <c r="AC36"/>
  <c r="AB36"/>
  <c r="AA36"/>
  <c r="Z36"/>
  <c r="Y36"/>
  <c r="X36"/>
  <c r="V36"/>
  <c r="U36"/>
  <c r="T36"/>
  <c r="S36"/>
  <c r="R36"/>
  <c r="Q36"/>
  <c r="N36"/>
  <c r="M36"/>
  <c r="K36"/>
  <c r="J36"/>
  <c r="I36"/>
  <c r="H36"/>
  <c r="AL35"/>
  <c r="AK35"/>
  <c r="AJ35"/>
  <c r="AI35"/>
  <c r="AH35"/>
  <c r="AG35"/>
  <c r="AE35"/>
  <c r="AD35"/>
  <c r="AC35"/>
  <c r="AB35"/>
  <c r="AA35"/>
  <c r="Z35"/>
  <c r="Y35"/>
  <c r="X35"/>
  <c r="W35"/>
  <c r="V35"/>
  <c r="U35"/>
  <c r="T35"/>
  <c r="S35"/>
  <c r="R35"/>
  <c r="Q35"/>
  <c r="O35"/>
  <c r="N35"/>
  <c r="M35"/>
  <c r="K35"/>
  <c r="J35"/>
  <c r="I35"/>
  <c r="H35"/>
  <c r="AL33"/>
  <c r="AJ33"/>
  <c r="AI33"/>
  <c r="AH33"/>
  <c r="AG33"/>
  <c r="AF33"/>
  <c r="AE33"/>
  <c r="AD33"/>
  <c r="AC33"/>
  <c r="AB33"/>
  <c r="AA33"/>
  <c r="Z33"/>
  <c r="Y33"/>
  <c r="X33"/>
  <c r="U33"/>
  <c r="T33"/>
  <c r="S33"/>
  <c r="R33"/>
  <c r="Q33"/>
  <c r="N33"/>
  <c r="M33"/>
  <c r="L33"/>
  <c r="K33"/>
  <c r="J33"/>
  <c r="I33"/>
  <c r="H33"/>
  <c r="AK32"/>
  <c r="AJ32"/>
  <c r="AI32"/>
  <c r="AH32"/>
  <c r="AF32"/>
  <c r="AE32"/>
  <c r="AD32"/>
  <c r="AC32"/>
  <c r="AB32"/>
  <c r="AA32"/>
  <c r="Z32"/>
  <c r="X32"/>
  <c r="V32"/>
  <c r="U32"/>
  <c r="T32"/>
  <c r="S32"/>
  <c r="R32"/>
  <c r="Q32"/>
  <c r="P32"/>
  <c r="O32"/>
  <c r="N32"/>
  <c r="M32"/>
  <c r="L32"/>
  <c r="K32"/>
  <c r="J32"/>
  <c r="I32"/>
  <c r="H32"/>
  <c r="AL31"/>
  <c r="AK31"/>
  <c r="AJ31"/>
  <c r="AI31"/>
  <c r="AG31"/>
  <c r="AF31"/>
  <c r="AE31"/>
  <c r="AD31"/>
  <c r="AB31"/>
  <c r="AA31"/>
  <c r="Z31"/>
  <c r="Y31"/>
  <c r="X31"/>
  <c r="W31"/>
  <c r="V31"/>
  <c r="U31"/>
  <c r="T31"/>
  <c r="S31"/>
  <c r="Q31"/>
  <c r="P31"/>
  <c r="O31"/>
  <c r="N31"/>
  <c r="M31"/>
  <c r="L31"/>
  <c r="K31"/>
  <c r="J31"/>
  <c r="I31"/>
  <c r="H31"/>
  <c r="AL30"/>
  <c r="AK30"/>
  <c r="AJ30"/>
  <c r="AI30"/>
  <c r="AG30"/>
  <c r="AE30"/>
  <c r="AC30"/>
  <c r="AB30"/>
  <c r="AA30"/>
  <c r="Z30"/>
  <c r="Y30"/>
  <c r="X30"/>
  <c r="W30"/>
  <c r="V30"/>
  <c r="U30"/>
  <c r="T30"/>
  <c r="S30"/>
  <c r="Q30"/>
  <c r="P30"/>
  <c r="O30"/>
  <c r="N30"/>
  <c r="M30"/>
  <c r="L30"/>
  <c r="K30"/>
  <c r="J30"/>
  <c r="I30"/>
  <c r="H30"/>
  <c r="AL29"/>
  <c r="AK29"/>
  <c r="AJ29"/>
  <c r="AI29"/>
  <c r="AH29"/>
  <c r="AG29"/>
  <c r="AF29"/>
  <c r="AE29"/>
  <c r="AC29"/>
  <c r="AB29"/>
  <c r="AA29"/>
  <c r="Z29"/>
  <c r="X29"/>
  <c r="W29"/>
  <c r="V29"/>
  <c r="U29"/>
  <c r="S29"/>
  <c r="Q29"/>
  <c r="P29"/>
  <c r="O29"/>
  <c r="N29"/>
  <c r="M29"/>
  <c r="L29"/>
  <c r="K29"/>
  <c r="J29"/>
  <c r="I29"/>
  <c r="H29"/>
  <c r="AL27"/>
  <c r="AJ27"/>
  <c r="AI27"/>
  <c r="AH27"/>
  <c r="AG27"/>
  <c r="AF27"/>
  <c r="AE27"/>
  <c r="AD27"/>
  <c r="AC27"/>
  <c r="AB27"/>
  <c r="AA27"/>
  <c r="Z27"/>
  <c r="Y27"/>
  <c r="X27"/>
  <c r="W27"/>
  <c r="U27"/>
  <c r="T27"/>
  <c r="R27"/>
  <c r="Q27"/>
  <c r="O27"/>
  <c r="N27"/>
  <c r="M27"/>
  <c r="L27"/>
  <c r="J27"/>
  <c r="I27"/>
  <c r="H27"/>
  <c r="AL26"/>
  <c r="AK26"/>
  <c r="AJ26"/>
  <c r="AI26"/>
  <c r="AF26"/>
  <c r="AE26"/>
  <c r="AD26"/>
  <c r="AB26"/>
  <c r="Z26"/>
  <c r="Y26"/>
  <c r="X26"/>
  <c r="V26"/>
  <c r="U26"/>
  <c r="R26"/>
  <c r="Q26"/>
  <c r="O26"/>
  <c r="N26"/>
  <c r="M26"/>
  <c r="L26"/>
  <c r="K26"/>
  <c r="J26"/>
  <c r="I26"/>
  <c r="H26"/>
  <c r="AL24"/>
  <c r="AK24"/>
  <c r="AJ24"/>
  <c r="AI24"/>
  <c r="AG24"/>
  <c r="AE24"/>
  <c r="AA24"/>
  <c r="Z24"/>
  <c r="X24"/>
  <c r="W24"/>
  <c r="V24"/>
  <c r="U24"/>
  <c r="T24"/>
  <c r="S24"/>
  <c r="R24"/>
  <c r="O24"/>
  <c r="N24"/>
  <c r="M24"/>
  <c r="L24"/>
  <c r="K24"/>
  <c r="I24"/>
  <c r="H24"/>
  <c r="AL23"/>
  <c r="AK23"/>
  <c r="AJ23"/>
  <c r="AI23"/>
  <c r="AG23"/>
  <c r="AF23"/>
  <c r="AE23"/>
  <c r="AD23"/>
  <c r="AC23"/>
  <c r="AA23"/>
  <c r="Z23"/>
  <c r="V23"/>
  <c r="U23"/>
  <c r="T23"/>
  <c r="S23"/>
  <c r="P23"/>
  <c r="O23"/>
  <c r="M23"/>
  <c r="L23"/>
  <c r="K23"/>
  <c r="J23"/>
  <c r="H23"/>
  <c r="AL22"/>
  <c r="AK22"/>
  <c r="AJ22"/>
  <c r="AI22"/>
  <c r="AG22"/>
  <c r="AF22"/>
  <c r="AE22"/>
  <c r="AD22"/>
  <c r="AC22"/>
  <c r="AA22"/>
  <c r="Z22"/>
  <c r="Y22"/>
  <c r="V22"/>
  <c r="U22"/>
  <c r="T22"/>
  <c r="S22"/>
  <c r="R22"/>
  <c r="Q22"/>
  <c r="P22"/>
  <c r="O22"/>
  <c r="N22"/>
  <c r="M22"/>
  <c r="L22"/>
  <c r="K22"/>
  <c r="I22"/>
  <c r="H22"/>
  <c r="AK20"/>
  <c r="AJ20"/>
  <c r="AI20"/>
  <c r="AH20"/>
  <c r="AF20"/>
  <c r="AE20"/>
  <c r="AD20"/>
  <c r="AC20"/>
  <c r="AB20"/>
  <c r="AA20"/>
  <c r="Z20"/>
  <c r="X20"/>
  <c r="V20"/>
  <c r="U20"/>
  <c r="T20"/>
  <c r="S20"/>
  <c r="R20"/>
  <c r="Q20"/>
  <c r="P20"/>
  <c r="O20"/>
  <c r="N20"/>
  <c r="M20"/>
  <c r="L20"/>
  <c r="K20"/>
  <c r="J20"/>
  <c r="I20"/>
  <c r="H20"/>
  <c r="AL19"/>
  <c r="AK19"/>
  <c r="AJ19"/>
  <c r="AH19"/>
  <c r="AG19"/>
  <c r="AE19"/>
  <c r="AD19"/>
  <c r="AC19"/>
  <c r="Z19"/>
  <c r="X19"/>
  <c r="W19"/>
  <c r="U19"/>
  <c r="S19"/>
  <c r="R19"/>
  <c r="Q19"/>
  <c r="P19"/>
  <c r="O19"/>
  <c r="M19"/>
  <c r="L19"/>
  <c r="K19"/>
  <c r="I19"/>
  <c r="H19"/>
  <c r="AL18"/>
  <c r="AK18"/>
  <c r="AJ18"/>
  <c r="AI18"/>
  <c r="AG18"/>
  <c r="AF18"/>
  <c r="AE18"/>
  <c r="AD18"/>
  <c r="AC18"/>
  <c r="AB18"/>
  <c r="AA18"/>
  <c r="Y18"/>
  <c r="X18"/>
  <c r="W18"/>
  <c r="V18"/>
  <c r="S18"/>
  <c r="R18"/>
  <c r="Q18"/>
  <c r="O18"/>
  <c r="L18"/>
  <c r="K18"/>
  <c r="I18"/>
  <c r="H18"/>
  <c r="AL17"/>
  <c r="AK17"/>
  <c r="AJ17"/>
  <c r="AI17"/>
  <c r="AH17"/>
  <c r="AG17"/>
  <c r="AF17"/>
  <c r="AE17"/>
  <c r="AD17"/>
  <c r="AC17"/>
  <c r="AB17"/>
  <c r="AA17"/>
  <c r="Z17"/>
  <c r="Y17"/>
  <c r="X17"/>
  <c r="W17"/>
  <c r="U17"/>
  <c r="T17"/>
  <c r="R17"/>
  <c r="Q17"/>
  <c r="P17"/>
  <c r="O17"/>
  <c r="M17"/>
  <c r="L17"/>
  <c r="K17"/>
  <c r="J17"/>
  <c r="I17"/>
  <c r="H17"/>
  <c r="AL16"/>
  <c r="AK16"/>
  <c r="AJ16"/>
  <c r="AI16"/>
  <c r="AG16"/>
  <c r="AE16"/>
  <c r="AD16"/>
  <c r="AA16"/>
  <c r="Y16"/>
  <c r="X16"/>
  <c r="W16"/>
  <c r="V16"/>
  <c r="U16"/>
  <c r="S16"/>
  <c r="R16"/>
  <c r="P16"/>
  <c r="O16"/>
  <c r="N16"/>
  <c r="M16"/>
  <c r="L16"/>
  <c r="K16"/>
  <c r="I16"/>
  <c r="H16"/>
  <c r="AL15"/>
  <c r="AK15"/>
  <c r="AJ15"/>
  <c r="AI15"/>
  <c r="AH15"/>
  <c r="AG15"/>
  <c r="AF15"/>
  <c r="AE15"/>
  <c r="AD15"/>
  <c r="AB15"/>
  <c r="AA15"/>
  <c r="Y15"/>
  <c r="X15"/>
  <c r="W15"/>
  <c r="V15"/>
  <c r="U15"/>
  <c r="T15"/>
  <c r="R15"/>
  <c r="Q15"/>
  <c r="P15"/>
  <c r="N15"/>
  <c r="M15"/>
  <c r="L15"/>
  <c r="K15"/>
  <c r="J15"/>
  <c r="I15"/>
  <c r="H15"/>
  <c r="AL14"/>
  <c r="AK14"/>
  <c r="AJ14"/>
  <c r="AI14"/>
  <c r="AG14"/>
  <c r="AF14"/>
  <c r="AE14"/>
  <c r="AD14"/>
  <c r="AC14"/>
  <c r="AA14"/>
  <c r="Y14"/>
  <c r="X14"/>
  <c r="W14"/>
  <c r="V14"/>
  <c r="T14"/>
  <c r="S14"/>
  <c r="R14"/>
  <c r="P14"/>
  <c r="N14"/>
  <c r="M14"/>
  <c r="K14"/>
  <c r="H14"/>
  <c r="AL12"/>
  <c r="AK12"/>
  <c r="AJ12"/>
  <c r="AG12"/>
  <c r="AB12"/>
  <c r="Z12"/>
  <c r="W12"/>
  <c r="V12"/>
  <c r="T12"/>
  <c r="S12"/>
  <c r="R12"/>
  <c r="Q12"/>
  <c r="P12"/>
  <c r="O12"/>
  <c r="N12"/>
  <c r="L12"/>
  <c r="K12"/>
  <c r="J12"/>
  <c r="I12"/>
  <c r="H12"/>
  <c r="AL11"/>
  <c r="AK11"/>
  <c r="AJ11"/>
  <c r="AI11"/>
  <c r="AG11"/>
  <c r="AF11"/>
  <c r="AE11"/>
  <c r="AB11"/>
  <c r="AA11"/>
  <c r="Y11"/>
  <c r="W11"/>
  <c r="V11"/>
  <c r="T11"/>
  <c r="S11"/>
  <c r="R11"/>
  <c r="Q11"/>
  <c r="P11"/>
  <c r="O11"/>
  <c r="N11"/>
  <c r="K11"/>
  <c r="J11"/>
  <c r="I11"/>
  <c r="H11"/>
  <c r="AL10"/>
  <c r="AK10"/>
  <c r="AI10"/>
  <c r="AH10"/>
  <c r="AG10"/>
  <c r="AF10"/>
  <c r="AE10"/>
  <c r="AD10"/>
  <c r="AC10"/>
  <c r="AA10"/>
  <c r="Z10"/>
  <c r="Y10"/>
  <c r="W10"/>
  <c r="T10"/>
  <c r="S10"/>
  <c r="R10"/>
  <c r="Q10"/>
  <c r="P10"/>
  <c r="O10"/>
  <c r="N10"/>
  <c r="M10"/>
  <c r="L10"/>
  <c r="K10"/>
  <c r="J10"/>
  <c r="J48" s="1"/>
  <c r="I10"/>
  <c r="H10"/>
  <c r="AL9"/>
  <c r="AL48" s="1"/>
  <c r="AK9"/>
  <c r="AK48" s="1"/>
  <c r="AJ9"/>
  <c r="AJ48" s="1"/>
  <c r="AI9"/>
  <c r="AI48" s="1"/>
  <c r="AH9"/>
  <c r="AH48" s="1"/>
  <c r="AG9"/>
  <c r="AG48" s="1"/>
  <c r="AF9"/>
  <c r="AF48" s="1"/>
  <c r="AE9"/>
  <c r="AE48" s="1"/>
  <c r="AD48"/>
  <c r="AC48"/>
  <c r="AB9"/>
  <c r="AB48" s="1"/>
  <c r="AA48"/>
  <c r="Z9"/>
  <c r="Z48" s="1"/>
  <c r="Y9"/>
  <c r="Y48" s="1"/>
  <c r="X48"/>
  <c r="W9"/>
  <c r="W48" s="1"/>
  <c r="V9"/>
  <c r="V48" s="1"/>
  <c r="U9"/>
  <c r="U48" s="1"/>
  <c r="T9"/>
  <c r="T48" s="1"/>
  <c r="S9"/>
  <c r="S48" s="1"/>
  <c r="R9"/>
  <c r="R48" s="1"/>
  <c r="Q9"/>
  <c r="Q48" s="1"/>
  <c r="P9"/>
  <c r="P48" s="1"/>
  <c r="O9"/>
  <c r="O48" s="1"/>
  <c r="N9"/>
  <c r="N48" s="1"/>
  <c r="M9"/>
  <c r="M48" s="1"/>
  <c r="L9"/>
  <c r="L48" s="1"/>
  <c r="K48"/>
  <c r="I9"/>
  <c r="I48" s="1"/>
  <c r="H9"/>
  <c r="AL2"/>
  <c r="AK2"/>
  <c r="AJ2"/>
  <c r="AI2"/>
  <c r="AH2"/>
  <c r="AG2"/>
  <c r="AF2"/>
  <c r="AE2"/>
  <c r="AD2"/>
  <c r="AC2"/>
  <c r="AB2"/>
  <c r="AA2"/>
  <c r="Z2"/>
  <c r="Y2"/>
  <c r="X2"/>
  <c r="W2"/>
  <c r="V2"/>
  <c r="U2"/>
  <c r="T2"/>
  <c r="S2"/>
  <c r="R2"/>
  <c r="Q2"/>
  <c r="P2"/>
  <c r="O2"/>
  <c r="N2"/>
  <c r="M2"/>
  <c r="L2"/>
  <c r="K2"/>
  <c r="J2"/>
  <c r="I2"/>
</calcChain>
</file>

<file path=xl/sharedStrings.xml><?xml version="1.0" encoding="utf-8"?>
<sst xmlns="http://schemas.openxmlformats.org/spreadsheetml/2006/main" count="803" uniqueCount="457">
  <si>
    <t xml:space="preserve">Progression du cycle </t>
  </si>
  <si>
    <t>Progression pédagogique technologie cycle 4  BENMRAD</t>
  </si>
  <si>
    <t>Design, innovation et créativité</t>
  </si>
  <si>
    <t>Les objets et systèmes techniques et les changements induits dans la société</t>
  </si>
  <si>
    <t>La modélisation et la simulation des objets et systèmes techniques</t>
  </si>
  <si>
    <t>L’informatique et la programmation</t>
  </si>
  <si>
    <t>Nombre d'itérations de la compétence</t>
  </si>
  <si>
    <t>Repère séquence</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</si>
  <si>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</si>
  <si>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</si>
  <si>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</si>
  <si>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</si>
  <si>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</si>
  <si>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</si>
  <si>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</si>
  <si>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</si>
  <si>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</si>
  <si>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</si>
  <si>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</si>
  <si>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</si>
  <si>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</si>
  <si>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</si>
  <si>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</si>
  <si>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</si>
  <si>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</si>
  <si>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</si>
  <si>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</si>
  <si>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</si>
  <si>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</si>
  <si>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</si>
  <si>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</si>
  <si>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</si>
  <si>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</si>
  <si>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</si>
  <si>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</si>
  <si>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</si>
  <si>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</si>
  <si>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</si>
  <si>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Répartition sur le cycle</t>
  </si>
  <si>
    <t>Lien avec les enseignements pratiques interdisciplinaires (EPI)</t>
  </si>
  <si>
    <t>Domaines du socle</t>
  </si>
  <si>
    <t xml:space="preserve">Compétences travaillées </t>
  </si>
  <si>
    <t>Compétences du programme par thématique</t>
  </si>
  <si>
    <t>4 - les systèmes naturels et les systèmes techniques</t>
  </si>
  <si>
    <t>Pratiquer des démarches scientifiques et technologiques</t>
  </si>
  <si>
    <t>CT 1.1</t>
  </si>
  <si>
    <t xml:space="preserve">Imaginer, synthétiser, formaliser et respecter une procédure, un protocole. </t>
  </si>
  <si>
    <t xml:space="preserve">DIC.1.3 </t>
  </si>
  <si>
    <t>MSOST.1.1</t>
  </si>
  <si>
    <t>CT 1.2</t>
  </si>
  <si>
    <t xml:space="preserve"> Mesurer des grandeurs de manière directe ou indirecte. </t>
  </si>
  <si>
    <t>MSOST.1.6</t>
  </si>
  <si>
    <t>CT 1.3</t>
  </si>
  <si>
    <t xml:space="preserve">Rechercher des solutions techniques à un problème posé, expliciter ses choix et les communiquer en argumentant. </t>
  </si>
  <si>
    <t>DIC.1.5</t>
  </si>
  <si>
    <t>CT 1.4</t>
  </si>
  <si>
    <t>Participer à l’organisation et au déroulement de projets.</t>
  </si>
  <si>
    <t>DIC.1.4</t>
  </si>
  <si>
    <t>Concevoir, créer, réaliser</t>
  </si>
  <si>
    <t>CT 2.1</t>
  </si>
  <si>
    <t>Identifier un besoin et énoncer un problème technique, identifier les conditions, contraintes (normes et règlements) et ressources correspondantes.</t>
  </si>
  <si>
    <t>DIC.1.1       DIC.1.2</t>
  </si>
  <si>
    <t>CT 2.2</t>
  </si>
  <si>
    <t xml:space="preserve"> Identifier le(s) matériau(x), les flux d’énergie et d’information dans le cadre d’une production technique sur un objet et décrire les transformations qui s’opèrent.</t>
  </si>
  <si>
    <t>MSOST.1.4</t>
  </si>
  <si>
    <t>CT 2.3</t>
  </si>
  <si>
    <t xml:space="preserve"> S’approprier un cahier des charges.</t>
  </si>
  <si>
    <t>DIC.1.2</t>
  </si>
  <si>
    <t>CT 2.4</t>
  </si>
  <si>
    <t>Associer des solutions techniques à des fonctions.</t>
  </si>
  <si>
    <t>MSOST.1.2</t>
  </si>
  <si>
    <t>CT 2.5</t>
  </si>
  <si>
    <t xml:space="preserve"> Imaginer des solutions en réponse au besoin.</t>
  </si>
  <si>
    <t>CT 2.6</t>
  </si>
  <si>
    <t>Réaliser, de manière collaborative, le prototype de tout ou partie d’un objet pour valider une solution.</t>
  </si>
  <si>
    <t>DIC.2.1</t>
  </si>
  <si>
    <t>CT 2.7</t>
  </si>
  <si>
    <t xml:space="preserve"> Imaginer, concevoir et programmer des applications informatiques nomades.</t>
  </si>
  <si>
    <t>IP.2.2</t>
  </si>
  <si>
    <t>2 - les méthodes et outils pour apprendre</t>
  </si>
  <si>
    <t>S’approprier des outils et des méthodes</t>
  </si>
  <si>
    <t>CT 3.1</t>
  </si>
  <si>
    <t>Exprimer sa pensée à l’aide d’outils de description adaptés : croquis, schémas, graphes, diagrammes, tableaux (représentations non normées).</t>
  </si>
  <si>
    <t>OTSCIS.2.1</t>
  </si>
  <si>
    <t>CT 3.2</t>
  </si>
  <si>
    <t>Traduire, à l’aide d’outils de représentation numérique, des choix de solutions sous forme de croquis, de dessins ou de schémas.</t>
  </si>
  <si>
    <t>OTSCIS.2.2</t>
  </si>
  <si>
    <t>CT 3.3</t>
  </si>
  <si>
    <t>Présenter à l’oral et à l’aide de supports numériques multimédia des solutions techniques au moment des revues de projet.</t>
  </si>
  <si>
    <t>DIC.1.7</t>
  </si>
  <si>
    <t>1 - les langages pour penser et communiquer</t>
  </si>
  <si>
    <t xml:space="preserve">Pratiquer des langages </t>
  </si>
  <si>
    <t>CT 4.1</t>
  </si>
  <si>
    <t>Décrire, en utilisant les outils et langages de descriptions adaptés, la structure et le comportement des objets.</t>
  </si>
  <si>
    <t>OTSCIS.1.4</t>
  </si>
  <si>
    <t>MSOST.1.5</t>
  </si>
  <si>
    <t>CT 4.2</t>
  </si>
  <si>
    <t>Appliquer les principes élémentaires de l’algorithmique et du codage à la résolution d’un problème simple.</t>
  </si>
  <si>
    <t>IP.2.3</t>
  </si>
  <si>
    <t>Mobiliser des outils numériques</t>
  </si>
  <si>
    <t>CT 5.1</t>
  </si>
  <si>
    <t>Simuler numériquement la structure et/ou le comportement d’un objet.</t>
  </si>
  <si>
    <t>MSOST.2.2</t>
  </si>
  <si>
    <t>CT 5.2</t>
  </si>
  <si>
    <t>Organiser, structurer et stocker des ressources numériques.</t>
  </si>
  <si>
    <t>DIC.1.6</t>
  </si>
  <si>
    <t>CT 5.3</t>
  </si>
  <si>
    <t>Lire, utiliser et produire des représentations numériques d’objets.</t>
  </si>
  <si>
    <t>CT 5.4</t>
  </si>
  <si>
    <t>Piloter un système connecté localement ou à distance.</t>
  </si>
  <si>
    <t>CT 5.5</t>
  </si>
  <si>
    <t>Modifier ou paramétrer le fonctionnement d’un objet communicant.</t>
  </si>
  <si>
    <t>3 - la formation de la personne et du citoyen</t>
  </si>
  <si>
    <t>Adopter un comportement éthique et responsable</t>
  </si>
  <si>
    <t>5 - les représentations du monde et l'activité humaine</t>
  </si>
  <si>
    <t>CT 6.1</t>
  </si>
  <si>
    <t>Développer les bonnes pratiques de l’usage des objets communicants.</t>
  </si>
  <si>
    <t>OTSCIS.1.3</t>
  </si>
  <si>
    <t>CT 6.2</t>
  </si>
  <si>
    <t>Analyser l’impact environnemental d’un objet et de ses constituants.</t>
  </si>
  <si>
    <t>OTSCIS.1</t>
  </si>
  <si>
    <t>CT 6.3</t>
  </si>
  <si>
    <t>Analyser le cycle de vie d’un objet.</t>
  </si>
  <si>
    <t>OTSCIS.1.1</t>
  </si>
  <si>
    <t>Se situer dans l’espace et dans le temps</t>
  </si>
  <si>
    <t>CT 7.1</t>
  </si>
  <si>
    <t>Regrouper des objets en familles et lignées.</t>
  </si>
  <si>
    <t>CT 7.2</t>
  </si>
  <si>
    <t xml:space="preserve">Relier les évolutions technologiques aux inventions et innovations qui marquent des ruptures dans les solutions techniques. </t>
  </si>
  <si>
    <t>OTSCIS.1.2</t>
  </si>
  <si>
    <t>CS 1.5</t>
  </si>
  <si>
    <t>Respecter une procédure de travail garantissant un résultat en respectant les règles de sécurité et d’utilisation des outils mis à disposition.</t>
  </si>
  <si>
    <t>CS 1.6</t>
  </si>
  <si>
    <t>Analyser le fonctionnement et la structure d’un objet, identifier les entrées et sorties.</t>
  </si>
  <si>
    <t>MSOST.1.3</t>
  </si>
  <si>
    <t>CS 1.7</t>
  </si>
  <si>
    <t>Interpréter des résultats expérimentaux, en tirer une conclusion et la communiquer en argumentant.</t>
  </si>
  <si>
    <t>MSOST.1.7</t>
  </si>
  <si>
    <t>CS 1.8</t>
  </si>
  <si>
    <t>Utiliser une modélisation pour comprendre, formaliser, partager, construire, investiguer, prouver.</t>
  </si>
  <si>
    <t>MSOST.2.1</t>
  </si>
  <si>
    <t>CS 5.6</t>
  </si>
  <si>
    <t>Comprendre le fonctionnement d’un réseau informatique.</t>
  </si>
  <si>
    <t>IP.1</t>
  </si>
  <si>
    <t>CS 5.7</t>
  </si>
  <si>
    <t>Analyser le comportement attendu d’un système réel et décomposer le problème posé en sous-problèmes afin de structurer un programme de commande.</t>
  </si>
  <si>
    <t>IP.2.1</t>
  </si>
  <si>
    <t>TECHNOLOGIE - programme 2016 - Cycle 4</t>
  </si>
  <si>
    <t>Thématiques</t>
  </si>
  <si>
    <t>→</t>
  </si>
  <si>
    <t xml:space="preserve">DIC </t>
  </si>
  <si>
    <t>Matière, mouvement, énergie, information</t>
  </si>
  <si>
    <t>OTSCIS</t>
  </si>
  <si>
    <t>Les objets techniques, les services et les changements induits dans la société</t>
  </si>
  <si>
    <t>Design</t>
  </si>
  <si>
    <t>Évolution-description</t>
  </si>
  <si>
    <t>Modélisation</t>
  </si>
  <si>
    <t>Info</t>
  </si>
  <si>
    <t>Attendus de fin de cycle</t>
  </si>
  <si>
    <t>MSOST</t>
  </si>
  <si>
    <t xml:space="preserve">La modélisation et la simulation des objets et systèmes techniques </t>
  </si>
  <si>
    <t xml:space="preserve">► Imaginer, synthétiser, formaliser et respecter une procédure, un protocole. </t>
  </si>
  <si>
    <t>DIC.1.3</t>
  </si>
  <si>
    <t xml:space="preserve">Décrire les états et la constitution de la matière à l'échelle macroscopique. </t>
  </si>
  <si>
    <t>IP</t>
  </si>
  <si>
    <t xml:space="preserve">► Mesurer des grandeurs de manière directe ou indirecte. </t>
  </si>
  <si>
    <t>Réaliser, de manière collaborative, le prototype d’un objet communicant.</t>
  </si>
  <si>
    <t xml:space="preserve">► Rechercher des solutions techniques à un problème posé, expliciter ses choix et les communiquer en argumentant. </t>
  </si>
  <si>
    <t>Compétences</t>
  </si>
  <si>
    <t xml:space="preserve">Connaissances </t>
  </si>
  <si>
    <r>
      <rPr>
        <sz val="9"/>
        <color rgb="FF00000A"/>
        <rFont val="Calibri"/>
        <family val="2"/>
      </rPr>
      <t>►</t>
    </r>
    <r>
      <rPr>
        <sz val="8.1"/>
        <color rgb="FF00000A"/>
        <rFont val="Calibri"/>
        <family val="2"/>
      </rPr>
      <t xml:space="preserve"> </t>
    </r>
    <r>
      <rPr>
        <sz val="10"/>
        <color rgb="FF00000A"/>
        <rFont val="Calibri"/>
        <family val="2"/>
      </rPr>
      <t>Participer à l’organisation et au déroulement de projets.</t>
    </r>
  </si>
  <si>
    <t>DIC.1</t>
  </si>
  <si>
    <t>Imaginer des solutions en réponse aux besoins, matérialiser une idée en intégrant une dimension design</t>
  </si>
  <si>
    <t>DIC.1.1</t>
  </si>
  <si>
    <t>Identifier un besoin (biens matériels ou services) et énoncer un problème technique.</t>
  </si>
  <si>
    <t>DIC.1.1.1</t>
  </si>
  <si>
    <t xml:space="preserve">Besoin, contraintes, normalisation. </t>
  </si>
  <si>
    <t>Repères de progressivité</t>
  </si>
  <si>
    <r>
      <t>►</t>
    </r>
    <r>
      <rPr>
        <sz val="9"/>
        <color theme="1"/>
        <rFont val="Calibri"/>
        <family val="2"/>
      </rPr>
      <t xml:space="preserve"> </t>
    </r>
    <r>
      <rPr>
        <sz val="10"/>
        <color theme="1"/>
        <rFont val="Calibri"/>
        <family val="2"/>
      </rPr>
      <t>Identifier un besoin et énoncer un problème technique, identifier les conditions, contraintes (normes et règlements) et ressources correspondantes.</t>
    </r>
  </si>
  <si>
    <t>Identifier les conditions, contraintes (normes et règlements) et ressources correspondantes, qualifier et quantifier simplement les performances d’un objet technique existant ou à créer.</t>
  </si>
  <si>
    <t>DIC.1.2.1</t>
  </si>
  <si>
    <t xml:space="preserve">Principaux éléments d’un cahier des charges. </t>
  </si>
  <si>
    <r>
      <t>S’agissant des activités de projet, la conception doit être introduite dès la classe de 5</t>
    </r>
    <r>
      <rPr>
        <vertAlign val="superscript"/>
        <sz val="10"/>
        <color rgb="FF000000"/>
        <rFont val="Calibri"/>
        <family val="2"/>
      </rPr>
      <t>ème</t>
    </r>
    <r>
      <rPr>
        <sz val="10"/>
        <color rgb="FF000000"/>
        <rFont val="Calibri"/>
        <family val="2"/>
      </rPr>
      <t>, mais de façon progressive et modeste sur des projets simples. Des projets complets (conception, réalisation, validation) sont attendus en classe de 3</t>
    </r>
    <r>
      <rPr>
        <vertAlign val="superscript"/>
        <sz val="10"/>
        <color rgb="FF000000"/>
        <rFont val="Calibri"/>
        <family val="2"/>
      </rPr>
      <t>ème</t>
    </r>
    <r>
      <rPr>
        <sz val="10"/>
        <color rgb="FF000000"/>
        <rFont val="Calibri"/>
        <family val="2"/>
      </rPr>
      <t>.</t>
    </r>
  </si>
  <si>
    <t>► Identifier le(s) matériau(x), les flux d’énergie et d’information dans le cadre d’une production technique sur un objet et décrire les transformations qui s’opèrent.</t>
  </si>
  <si>
    <t xml:space="preserve">Imaginer, synthétiser et formaliser une procédure, un protocole. </t>
  </si>
  <si>
    <t>DIC.1.3.1</t>
  </si>
  <si>
    <t xml:space="preserve">Outils numériques de présentation. </t>
  </si>
  <si>
    <t>► S’approprier un cahier des charges.</t>
  </si>
  <si>
    <t>DIC.1.3.2</t>
  </si>
  <si>
    <t>Charte graphique.</t>
  </si>
  <si>
    <t>► Associer des solutions techniques à des fonctions.</t>
  </si>
  <si>
    <t>Participer à l’organisation de projets, la définition des rôles, la planification (se projeter et anticiper) et aux revues de projet.</t>
  </si>
  <si>
    <t>DIC.1.4.1</t>
  </si>
  <si>
    <t>Organisation d’un groupe de projet, rôle des participants, planning, revue de projets.</t>
  </si>
  <si>
    <t>► Imaginer des solutions en réponse au besoin.</t>
  </si>
  <si>
    <t>Imaginer des solutions pour produire des objets et des éléments de programmes informatiques en réponse au besoin.</t>
  </si>
  <si>
    <t>DIC.1.5.1</t>
  </si>
  <si>
    <t xml:space="preserve">Design. </t>
  </si>
  <si>
    <t>► Réaliser, de manière collaborative, le prototype de tout ou partie d’un objet pour valider une solution.</t>
  </si>
  <si>
    <t>DIC.1.5.2</t>
  </si>
  <si>
    <t xml:space="preserve">Innovation et créativité. </t>
  </si>
  <si>
    <t>► Imaginer, concevoir et programmer des applications informatiques nomades.</t>
  </si>
  <si>
    <t>DIC.1.5.3</t>
  </si>
  <si>
    <t xml:space="preserve">Veille. </t>
  </si>
  <si>
    <t>DIC.1.5.4</t>
  </si>
  <si>
    <t xml:space="preserve">Représentation de solutions (croquis, schémas, algorithmes). </t>
  </si>
  <si>
    <t>► Exprimer sa pensée à l’aide d’outils de description adaptés : croquis, schémas, graphes, diagrammes, tableaux (représentations non normées).</t>
  </si>
  <si>
    <t>DIC.1.5.5</t>
  </si>
  <si>
    <t xml:space="preserve">Réalité augmentée. </t>
  </si>
  <si>
    <t>► Traduire, à l’aide d’outils de représentation numérique, des choix de solutions sous forme de croquis, de dessins ou de schémas.</t>
  </si>
  <si>
    <t>DIC.1.5.6</t>
  </si>
  <si>
    <t>Objets connectés.</t>
  </si>
  <si>
    <t>► Présenter à l’oral et à l’aide de supports numériques multimédia des solutions techniques au moment des revues de projet.</t>
  </si>
  <si>
    <t>DIC.1.6.1</t>
  </si>
  <si>
    <t>Arborescence.</t>
  </si>
  <si>
    <t>DIC.1.7.1</t>
  </si>
  <si>
    <t>Outils numériques de présentation.</t>
  </si>
  <si>
    <t>► Décrire, en utilisant les outils et langages de descriptions adaptés, la structure et le comportement des objets.</t>
  </si>
  <si>
    <t>► Appliquer les principes élémentaires de l’algorithmique et du codage à la résolution d’un problème simple.</t>
  </si>
  <si>
    <t>DIC.2</t>
  </si>
  <si>
    <t>Réaliser, de manière collaborative, le prototype d’un objet communicant</t>
  </si>
  <si>
    <t>Réaliser, de manière collaborative, le prototype d’un objet pour valider une solution.</t>
  </si>
  <si>
    <t>DIC.2.1.1</t>
  </si>
  <si>
    <t>Prototypage rapide de structures et de circuits de commande à partir de cartes standard.</t>
  </si>
  <si>
    <t>► Simuler numériquement la structure et/ou le comportement d’un objet.</t>
  </si>
  <si>
    <t>► Organiser, structurer et stocker des ressources numériques.</t>
  </si>
  <si>
    <t>► Lire, utiliser et produire des représentations numériques d’objets.</t>
  </si>
  <si>
    <t>► Piloter un système connecté localement ou à distance.</t>
  </si>
  <si>
    <t>► Modifier ou paramétrer le fonctionnement d’un objet communicant.</t>
  </si>
  <si>
    <t>Comparer et commenter les évolutions des objets et systèmes.</t>
  </si>
  <si>
    <t>Exprimer sa pensée à l’aide d’outils de description adaptés. </t>
  </si>
  <si>
    <t>► Développer les bonnes pratiques de l’usage des objets communicants.</t>
  </si>
  <si>
    <t>► Analyser l’impact environnemental d’un objet et de ses constituants.</t>
  </si>
  <si>
    <t>► Analyser le cycle de vie d’un objet.</t>
  </si>
  <si>
    <t>Comparer et commenter les évolutions des objets et systèmes</t>
  </si>
  <si>
    <t>OTSCIS.1.1.1</t>
  </si>
  <si>
    <t xml:space="preserve">L’évolution des objets. </t>
  </si>
  <si>
    <t>Cette thématique a vocation à conduire les élèves à comparer et analyser les objets et systèmes techniques. Considérant que la technologie n’est pas extérieure à la société, il s’agit de nouer des liens avec le monde social. C’est à l’occasion de croisements disciplinaires et en traitant de questions d’actualité que cette thématique devient « matière » à relier et à contextualiser. La notion de respect des usages des objets communicants inclut le respect de la propriété intellectuelle dans le cadre de productions originales et personnelles. Elle interroge les élèves sur le respect dû à chaque individu dans et en dehors de la classe.</t>
  </si>
  <si>
    <t>► Regrouper des objets en familles et lignées.</t>
  </si>
  <si>
    <t>OTSCIS.1.1.2</t>
  </si>
  <si>
    <t xml:space="preserve">Impacts sociétaux et environnementaux dus aux objets. </t>
  </si>
  <si>
    <t xml:space="preserve">► Relier les évolutions technologiques aux inventions et innovations qui marquent des ruptures dans les solutions techniques. </t>
  </si>
  <si>
    <t>OTSCIS.1.1.3</t>
  </si>
  <si>
    <t xml:space="preserve">Cycle de vie. </t>
  </si>
  <si>
    <t>OTSCIS.1.1.4</t>
  </si>
  <si>
    <t>Les règles d’un usage raisonné des objets communicants respectant la propriété intellectuelle et l’intégrité d’autrui.</t>
  </si>
  <si>
    <t>Les compétences suivantes, spécifiques au programme de technologie, ne sont pas citées dans le tableau des compétences travaillées mais elles permettent néanmoins de travailler certaines compétences du socle commun.</t>
  </si>
  <si>
    <t>Compétences spécifiques au programme de technologie</t>
  </si>
  <si>
    <t>Comparer et commenter les évolutions des objets en articulant différents points de vue : fonctionnel, structurel, environnemental, technique, scientifique, social, historique, économique.</t>
  </si>
  <si>
    <t>► Respecter une procédure de travail garantissant un résultat en respectant les règles de sécurité et d’utilisation des outils mis à disposition.</t>
  </si>
  <si>
    <t>Élaborer un document qui synthétise ces comparaisons et ces commentaires.</t>
  </si>
  <si>
    <t>OTSCIS.1.4.1</t>
  </si>
  <si>
    <t>► Analyser le fonctionnement et la structure d’un objet, identifier les entrées et sorties.</t>
  </si>
  <si>
    <t>OTSCIS.1.4.2</t>
  </si>
  <si>
    <t>► Interpréter des résultats expérimentaux, en tirer une conclusion et la communiquer en argumentant.</t>
  </si>
  <si>
    <t>OTSCIS.2</t>
  </si>
  <si>
    <t>Exprimer sa pensée à l’aide d’outils de description adaptés</t>
  </si>
  <si>
    <t>► Utiliser une modélisation pour comprendre, formaliser, partager, construire, investiguer, prouver.</t>
  </si>
  <si>
    <t xml:space="preserve">Exprimer sa pensée à l’aide d’outils de description adaptés : croquis, schémas, graphes, diagrammes, tableaux. </t>
  </si>
  <si>
    <t>OTSCIS.2.1.1</t>
  </si>
  <si>
    <t xml:space="preserve">Croquis à main levée. </t>
  </si>
  <si>
    <t>OTSCIS.2.1.2</t>
  </si>
  <si>
    <t xml:space="preserve">Différents schémas. </t>
  </si>
  <si>
    <t>► Comprendre le fonctionnement d’un réseau informatique.</t>
  </si>
  <si>
    <t>IP.1.1</t>
  </si>
  <si>
    <t>OTSCIS.2.1.3</t>
  </si>
  <si>
    <t xml:space="preserve">Carte heuristique. </t>
  </si>
  <si>
    <t>► Analyser le comportement attendu d’un système réel et décomposer le problème posé en sous-problèmes afin de structurer un programme de commande.</t>
  </si>
  <si>
    <t>OTSCIS.2.1.4</t>
  </si>
  <si>
    <t>Notion d’algorithme.</t>
  </si>
  <si>
    <t>Lire, utiliser et produire, à l’aide d’outils de représentation numérique, des choix de solutions sous forme de dessins ou de schémas.</t>
  </si>
  <si>
    <t>OTSCIS.2.2.1</t>
  </si>
  <si>
    <t>Outils numériques de description des objets techniques.</t>
  </si>
  <si>
    <t>Compétences travaillées</t>
  </si>
  <si>
    <t>organisées en 7 parties, CT1.1 à CT7.2 (colonne B)</t>
  </si>
  <si>
    <t>Analyser le fonctionnement et la structure d’un objet.</t>
  </si>
  <si>
    <t>Utiliser une modélisation et simuler le comportement d’un objet.</t>
  </si>
  <si>
    <t>MSOST.1</t>
  </si>
  <si>
    <t>Analyser le fonctionnement et la structure d’un objet</t>
  </si>
  <si>
    <t>Programme</t>
  </si>
  <si>
    <t>MSOST.1.1.1</t>
  </si>
  <si>
    <t xml:space="preserve">Procédures, protocoles. </t>
  </si>
  <si>
    <t xml:space="preserve">Un modèle numérique est une représentation virtuelle d’un objet technique, réalisée en vue de valider des éléments de solutions préalablement imaginés ou d’en étudier certains aspects. Il ne s’agit pas « d’apprendre des modèles » mais d’apprendre à utiliser des modèles, voire à créer un modèle géométrique.
Dans un premier temps, les activités de modélisation seront conduites sur des objets techniques connus des élèves. On privilégiera tout d’abord les modèles à valeur explicative puis les modèles pour construire.
En fin de cycle, l’accent sera mis sur les hypothèses retenues pour utiliser une modélisation de comportement fournie et sur la nécessité de prendre en compte ces hypothèses pour interpréter les résultats de la simulation. Il sera pertinent de montrer l’influence d’un ou deux paramètres sur les résultats obtenus afin d’initier une réflexion sur la validité des résultats.
</t>
  </si>
  <si>
    <r>
      <t xml:space="preserve">Les objectifs de formation du cycle 4 en technologie s’organisent autour de </t>
    </r>
    <r>
      <rPr>
        <b/>
        <sz val="11"/>
        <color theme="1"/>
        <rFont val="Arial"/>
        <family val="2"/>
      </rPr>
      <t>trois grandes thématiques </t>
    </r>
    <r>
      <rPr>
        <sz val="11"/>
        <color theme="1"/>
        <rFont val="Arial"/>
        <family val="2"/>
      </rPr>
      <t xml:space="preserve">issues de trois dimensions </t>
    </r>
    <r>
      <rPr>
        <b/>
        <sz val="11"/>
        <color theme="1"/>
        <rFont val="Arial"/>
        <family val="2"/>
      </rPr>
      <t xml:space="preserve"> : le design, l’innovation, la créativité </t>
    </r>
    <r>
      <rPr>
        <sz val="11"/>
        <color theme="1"/>
        <rFont val="Arial"/>
        <family val="2"/>
      </rPr>
      <t xml:space="preserve">; </t>
    </r>
    <r>
      <rPr>
        <b/>
        <sz val="11"/>
        <color theme="1"/>
        <rFont val="Arial"/>
        <family val="2"/>
      </rPr>
      <t>les objets techniques, les services et les changements induits dans la société ; la modélisation et la simulation des objets techniques. Un enseignement d’informatique est dispensé à la fois dans le cadre des mathématiques et de la technologie (considéré comme une 4</t>
    </r>
    <r>
      <rPr>
        <b/>
        <vertAlign val="superscript"/>
        <sz val="11"/>
        <color theme="1"/>
        <rFont val="Arial"/>
        <family val="2"/>
      </rPr>
      <t>e</t>
    </r>
    <r>
      <rPr>
        <b/>
        <sz val="11"/>
        <color theme="1"/>
        <rFont val="Arial"/>
        <family val="2"/>
      </rPr>
      <t xml:space="preserve"> thématique)</t>
    </r>
  </si>
  <si>
    <t>MSOST.1.1.2</t>
  </si>
  <si>
    <t>Ergonomie.</t>
  </si>
  <si>
    <t>MSOST.1.2.1</t>
  </si>
  <si>
    <t>Analyse fonctionnelle systémique.</t>
  </si>
  <si>
    <t>MSOST.1.3.1</t>
  </si>
  <si>
    <t xml:space="preserve">Représentation fonctionnelle des systèmes. </t>
  </si>
  <si>
    <t>MSOST.1.3.2</t>
  </si>
  <si>
    <t xml:space="preserve">Structure des systèmes. </t>
  </si>
  <si>
    <t>MSOST.1.3.3</t>
  </si>
  <si>
    <t>Chaîne d’énergie.</t>
  </si>
  <si>
    <t>MSOST.1.3.4</t>
  </si>
  <si>
    <t>Chaîne d’information.</t>
  </si>
  <si>
    <t>Identifier le(s) matériau(x), les flux d’énergie et d’information sur un objet et décrire les transformations qui s’opèrent.</t>
  </si>
  <si>
    <t>MSOST.1.4.1</t>
  </si>
  <si>
    <t xml:space="preserve">Familles de matériaux avec leurs principales caractéristiques. </t>
  </si>
  <si>
    <t>repérées CS1.5 à CS5.7 (colonne B)</t>
  </si>
  <si>
    <t>MSOST.1.4.2</t>
  </si>
  <si>
    <t xml:space="preserve">Sources d’énergies. </t>
  </si>
  <si>
    <t>Connaissances associées aux compétences</t>
  </si>
  <si>
    <t>MSOST.1.4.3</t>
  </si>
  <si>
    <t xml:space="preserve">Chaîne d’énergie. </t>
  </si>
  <si>
    <t>repérées DIC.1.1.1… (colonne K)</t>
  </si>
  <si>
    <t>MSOST.1.4.4</t>
  </si>
  <si>
    <t>Décrire, en utilisant les outils et langages de descriptions adaptés, le fonctionnement, la structure et le comportement des objets.</t>
  </si>
  <si>
    <t>MSOST.1.5.1</t>
  </si>
  <si>
    <t>Outils de description d’un fonctionnement, d’une structure et d’un comportement.</t>
  </si>
  <si>
    <t xml:space="preserve">Mesurer des grandeurs de manière directe ou indirecte. </t>
  </si>
  <si>
    <t>MSOST.1.6.1</t>
  </si>
  <si>
    <t xml:space="preserve">Instruments de mesure usuels. </t>
  </si>
  <si>
    <t>MSOST.1.6.2</t>
  </si>
  <si>
    <t xml:space="preserve">Principe de fonctionnement d’un capteur, d’un codeur, d’un détecteur. </t>
  </si>
  <si>
    <t>MSOST.1.6.3</t>
  </si>
  <si>
    <t xml:space="preserve">Nature du signal : analogique ou numérique. </t>
  </si>
  <si>
    <t>MSOST.1.6.4</t>
  </si>
  <si>
    <t>Nature d’une information : logique ou analogique.</t>
  </si>
  <si>
    <t>MSOST.1.7.1</t>
  </si>
  <si>
    <t>Notions d’écarts entre les attentes fixées par le cahier des charges et les résultats de l’expérimentation.</t>
  </si>
  <si>
    <t>MSOST.2</t>
  </si>
  <si>
    <t>Utiliser une modélisation et simuler le comportement d’un objet</t>
  </si>
  <si>
    <t>MSOST.2.1.1</t>
  </si>
  <si>
    <t xml:space="preserve">Outils de description d’un fonctionnement, d’une structure et d’un comportement. </t>
  </si>
  <si>
    <t>Simuler numériquement la structure et/ou le comportement d’un objet. Interpréter le comportement de l’objet technique et le communiquer en argumentant.</t>
  </si>
  <si>
    <t>MSOST.2.2.1</t>
  </si>
  <si>
    <t>Notions d’écarts entre les attentes fixées par le cahier des charges et les résultats de la simulation.</t>
  </si>
  <si>
    <t>Écrire, mettre au point et exécuter un programme.</t>
  </si>
  <si>
    <t>Comprendre le fonctionnement d’un réseau informatique</t>
  </si>
  <si>
    <t>Repères de progressivité :</t>
  </si>
  <si>
    <t>Comprendre le fonctionnement d'un réseau informatique</t>
  </si>
  <si>
    <t>IP.1.1.1</t>
  </si>
  <si>
    <t xml:space="preserve">Composants d'un réseau, architecture d'un réseau local, moyens de connexion d’un moyen informatique. </t>
  </si>
  <si>
    <r>
      <t>En 5</t>
    </r>
    <r>
      <rPr>
        <vertAlign val="superscript"/>
        <sz val="11"/>
        <color rgb="FF000000"/>
        <rFont val="Calibri"/>
        <family val="2"/>
      </rPr>
      <t>e</t>
    </r>
    <r>
      <rPr>
        <sz val="11"/>
        <color theme="1"/>
        <rFont val="Calibri"/>
        <family val="2"/>
        <scheme val="minor"/>
      </rPr>
      <t xml:space="preserve"> : traitement, mise au point et exécution de programmes simples avec un nombre limité de variables d’entrée et de sortie, développement de programmes avec des boucles itératives. </t>
    </r>
  </si>
  <si>
    <t>IP.1.1.2</t>
  </si>
  <si>
    <t>Notion de protocole, d'organisation de protocoles en couche, d'algorithme de routage, Internet.</t>
  </si>
  <si>
    <t>IP.2</t>
  </si>
  <si>
    <t>Écrire, mettre au point et exécuter un programme</t>
  </si>
  <si>
    <r>
      <t>En 4</t>
    </r>
    <r>
      <rPr>
        <vertAlign val="superscript"/>
        <sz val="11"/>
        <color rgb="FF000000"/>
        <rFont val="Calibri"/>
        <family val="2"/>
      </rPr>
      <t>e</t>
    </r>
    <r>
      <rPr>
        <sz val="11"/>
        <color theme="1"/>
        <rFont val="Calibri"/>
        <family val="2"/>
        <scheme val="minor"/>
      </rPr>
      <t> : traitement, mise au point et exécution de programmes avec introduction de plusieurs variables d’entrée et de sortie.</t>
    </r>
  </si>
  <si>
    <t>Écrire, mettre au point (tester, corriger) et exécuter un programme commandant un système réel et vérifier le comportement attendu.</t>
  </si>
  <si>
    <r>
      <t>En 3</t>
    </r>
    <r>
      <rPr>
        <vertAlign val="superscript"/>
        <sz val="11"/>
        <color rgb="FF000000"/>
        <rFont val="Calibri"/>
        <family val="2"/>
      </rPr>
      <t>e</t>
    </r>
    <r>
      <rPr>
        <sz val="11"/>
        <color theme="1"/>
        <rFont val="Calibri"/>
        <family val="2"/>
        <scheme val="minor"/>
      </rPr>
      <t> : introduction du comptage et de plusieurs boucles conditionnelles imbriquées, décomposition en plusieurs sous-problèmes.</t>
    </r>
  </si>
  <si>
    <t>Écrire un programme dans lequel des actions sont déclenchées par des événements extérieurs.</t>
  </si>
  <si>
    <t>IP.2.3.1</t>
  </si>
  <si>
    <t xml:space="preserve">Notions d’algorithme et de programme. </t>
  </si>
  <si>
    <t>IP.2.3.2</t>
  </si>
  <si>
    <t xml:space="preserve">Notion de variable informatique. </t>
  </si>
  <si>
    <t>IP.2.3.3</t>
  </si>
  <si>
    <t xml:space="preserve">Déclenchement d'une action par un événement, séquences d'instructions, boucles, instructions conditionnelles. </t>
  </si>
  <si>
    <t>IP.2.3.4</t>
  </si>
  <si>
    <t xml:space="preserve">Systèmes embarqués. </t>
  </si>
  <si>
    <t>IP.2.3.5</t>
  </si>
  <si>
    <t xml:space="preserve">Forme et transmission du signal. </t>
  </si>
  <si>
    <t>IP.2.3.6</t>
  </si>
  <si>
    <t>Capteur, actionneur, interface.</t>
  </si>
  <si>
    <t>Séquences en attente de placements</t>
  </si>
  <si>
    <t>Chronologie dans la progression</t>
  </si>
  <si>
    <t>Nombre de compétences développées</t>
  </si>
  <si>
    <t>Imaginer, synthétiser, formaliser et respecter une procédure, un protocole.</t>
  </si>
  <si>
    <t>Mesurer des grandeurs de manière directe ou indirecte.</t>
  </si>
  <si>
    <t>Rechercher des solutions techniques à un problème posé, expliciter ses choix et les communiquer en argumentant.</t>
  </si>
  <si>
    <t>Identifier un besoin et énoncer un problème technique, identifier les conditions, contraintes et ressources correspondantes.</t>
  </si>
  <si>
    <t>Identifier le(s) matériau(x), les flux d’énergie et d’information sur un objet et décrire les transformations qui s'opèrent</t>
  </si>
  <si>
    <t>S’approprier un cahier des charges.</t>
  </si>
  <si>
    <t>Imaginer des solutions en réponse au besoin.</t>
  </si>
  <si>
    <t>Imaginer, concevoir et programmer des applications informatiques pour des appareils nomades.</t>
  </si>
  <si>
    <t>Exprimer sa pensée à l’aide d’outils de description adaptés : croquis, schémas, graphes, diagrammes, tableaux.</t>
  </si>
  <si>
    <t>Traduire, à l’aide d’outils de représentation numérique, des choix de solutions sous forme de croquis, dessins ou schémas.</t>
  </si>
  <si>
    <t>Développer les bonnes pratiques de l’usage des objets communicants</t>
  </si>
  <si>
    <t>Analyser le cycle de vie d’un objet</t>
  </si>
  <si>
    <t>Relier les évolutions technologiques aux inventions et innovations qui marquent des ruptures dans les solutions techniques.</t>
  </si>
  <si>
    <t>Démarche pédagogique</t>
  </si>
  <si>
    <t>Pratiquer des langages</t>
  </si>
  <si>
    <t>Problématiques proposées                Cycle 4</t>
  </si>
  <si>
    <t>CT1.1</t>
  </si>
  <si>
    <t>CT1.2</t>
  </si>
  <si>
    <t>CT1.3</t>
  </si>
  <si>
    <t>CT1.4</t>
  </si>
  <si>
    <t>CT2.1</t>
  </si>
  <si>
    <t>CT2.2</t>
  </si>
  <si>
    <t>CT2.3</t>
  </si>
  <si>
    <t>CT2.4</t>
  </si>
  <si>
    <t>CT2.5</t>
  </si>
  <si>
    <t>CT2.6</t>
  </si>
  <si>
    <t>CT2.7</t>
  </si>
  <si>
    <t>CT3.1</t>
  </si>
  <si>
    <t>CT3.2</t>
  </si>
  <si>
    <t>CT3.3</t>
  </si>
  <si>
    <t>CT4.1</t>
  </si>
  <si>
    <t>CT4.2</t>
  </si>
  <si>
    <t>CT5.1</t>
  </si>
  <si>
    <t>CT5.2</t>
  </si>
  <si>
    <t>CT5.3</t>
  </si>
  <si>
    <t>CT5.4</t>
  </si>
  <si>
    <t>CT5.5</t>
  </si>
  <si>
    <t>CT6.1</t>
  </si>
  <si>
    <t>CT6.2</t>
  </si>
  <si>
    <t>CT6.3</t>
  </si>
  <si>
    <t>CT7.1</t>
  </si>
  <si>
    <t>CT7.2</t>
  </si>
  <si>
    <t>5ème</t>
  </si>
  <si>
    <t>Projet 1</t>
  </si>
  <si>
    <t>Identifier les particularités dans une habitation. Renforcer une structure.</t>
  </si>
  <si>
    <t>Comment était créée une ouverture dans une habitation ?</t>
  </si>
  <si>
    <t>DI</t>
  </si>
  <si>
    <t>Quelles sont les nouvelles structures utilisées ? (CAO simulation)</t>
  </si>
  <si>
    <t>DRP</t>
  </si>
  <si>
    <t>Projet 2</t>
  </si>
  <si>
    <t>Accueillir des personnes à mobilité réduite  dans le collège.</t>
  </si>
  <si>
    <t>Quelles sont les contraintes liées à la sécurité ?</t>
  </si>
  <si>
    <t>Comment aménager l'espace  dans le collège ? (3D)</t>
  </si>
  <si>
    <t>Comment détecter une personne et allumer les éclairages  dans  le couloir sans utiliser un interrupteur ? (Arduino)</t>
  </si>
  <si>
    <t>Projet 3</t>
  </si>
  <si>
    <t>Assurer le confort dans une habitation</t>
  </si>
  <si>
    <t>Comment assurer la régulation de température ?</t>
  </si>
  <si>
    <t xml:space="preserve">4ème </t>
  </si>
  <si>
    <t>Projet 4</t>
  </si>
  <si>
    <t xml:space="preserve">Produire /distribuer une énergie thermique alternative pour se chauffer </t>
  </si>
  <si>
    <t>Quelles sont les principes physiques et techniques nous permettant de nous chauffer ?</t>
  </si>
  <si>
    <t>Quelles sont les solutions permettant de nous chauffer à partir de source d'energie inépuisable ?</t>
  </si>
  <si>
    <t>Comment réguler la température ? (Arduino)</t>
  </si>
  <si>
    <t>Projet 5</t>
  </si>
  <si>
    <t>Programmer un objet lumineux</t>
  </si>
  <si>
    <t>Comment programmer de manière à déclencher l'éclairage dès que la pièce devient sombre ? (anti-intrusion) (arduino)</t>
  </si>
  <si>
    <t>Comment piloter et paramétrer un objet communiquant ?</t>
  </si>
  <si>
    <t>DRP/DI</t>
  </si>
  <si>
    <t>Projet 6</t>
  </si>
  <si>
    <t>Identfier les propriétés des matériaux dans une perpective de confort pour une habitation</t>
  </si>
  <si>
    <t>Quels sont les matériaux qui permettent d'emmagasiner la chaleur ? Inertie  thermique</t>
  </si>
  <si>
    <t>Quels sont les objets qui restituent la lumière ?  (Sources secondaires, objets diffusants)</t>
  </si>
  <si>
    <t>Comment se propage le son ? (Echo) Reflexion des ondes sonores.</t>
  </si>
  <si>
    <t xml:space="preserve">3ème </t>
  </si>
  <si>
    <t>Projet 7</t>
  </si>
  <si>
    <t xml:space="preserve">Démarche de projet global </t>
  </si>
  <si>
    <t>Analyse du besoin</t>
  </si>
  <si>
    <t>Elaboration du cahier des charges fonctionelles</t>
  </si>
  <si>
    <t>Recherche des solutions électroniques . (Big CI)</t>
  </si>
  <si>
    <t>Recherche des solutions mécaniques. (SolidWorks)</t>
  </si>
  <si>
    <t xml:space="preserve">Production </t>
  </si>
  <si>
    <t>Communication.</t>
  </si>
  <si>
    <t>x</t>
  </si>
  <si>
    <t>CS1.6</t>
  </si>
  <si>
    <t>CS1.5</t>
  </si>
  <si>
    <t>CS1.7</t>
  </si>
  <si>
    <t>CS1.8</t>
  </si>
  <si>
    <t>CS5.6</t>
  </si>
  <si>
    <t>CS5.7</t>
  </si>
  <si>
    <t>Quelles sont les propriétes du mortier ? Quelles solutions apportées pour renforcer la structure ?</t>
  </si>
  <si>
    <t>Quel est le profil adéquat d’un toit d’une cabane pour résister au vent ?</t>
  </si>
  <si>
    <t>X</t>
  </si>
  <si>
    <t>Comment programmer l'ouverture d'une porte avec son smartphone ? (arduino) Non fait</t>
  </si>
  <si>
    <t>Comment  assurer la protection d'un bien par un système d'alarme ? (Arduino) Non fait</t>
  </si>
  <si>
    <t>4ème</t>
  </si>
  <si>
    <t>3ème</t>
  </si>
  <si>
    <t>Validation du prototype. Eco conception</t>
  </si>
  <si>
    <t>Programmation</t>
  </si>
  <si>
    <t>Communication</t>
  </si>
</sst>
</file>

<file path=xl/styles.xml><?xml version="1.0" encoding="utf-8"?>
<styleSheet xmlns="http://schemas.openxmlformats.org/spreadsheetml/2006/main">
  <numFmts count="2">
    <numFmt numFmtId="164" formatCode="[$-40C]General"/>
    <numFmt numFmtId="165" formatCode="0;\-0;;@"/>
  </numFmts>
  <fonts count="49">
    <font>
      <sz val="11"/>
      <color theme="1"/>
      <name val="Calibri"/>
      <family val="2"/>
      <scheme val="minor"/>
    </font>
    <font>
      <sz val="11"/>
      <color theme="1"/>
      <name val="Calibri"/>
      <family val="2"/>
      <scheme val="minor"/>
    </font>
    <font>
      <b/>
      <sz val="13"/>
      <color theme="3"/>
      <name val="Calibri"/>
      <family val="2"/>
      <scheme val="minor"/>
    </font>
    <font>
      <b/>
      <sz val="11"/>
      <color theme="1"/>
      <name val="Calibri"/>
      <family val="2"/>
      <scheme val="minor"/>
    </font>
    <font>
      <sz val="11"/>
      <color rgb="FF000000"/>
      <name val="Calibri"/>
      <family val="2"/>
    </font>
    <font>
      <b/>
      <sz val="10"/>
      <color rgb="FF000000"/>
      <name val="Calibri"/>
      <family val="2"/>
    </font>
    <font>
      <b/>
      <sz val="6"/>
      <color rgb="FF000000"/>
      <name val="Calibri"/>
      <family val="2"/>
    </font>
    <font>
      <b/>
      <sz val="20"/>
      <color rgb="FF000000"/>
      <name val="Calibri"/>
      <family val="2"/>
    </font>
    <font>
      <b/>
      <sz val="14"/>
      <color rgb="FF000000"/>
      <name val="Calibri"/>
      <family val="2"/>
    </font>
    <font>
      <sz val="10"/>
      <color rgb="FF000000"/>
      <name val="Calibri"/>
      <family val="2"/>
    </font>
    <font>
      <sz val="10"/>
      <color rgb="FF000000"/>
      <name val="Arial"/>
      <family val="2"/>
    </font>
    <font>
      <b/>
      <sz val="9"/>
      <color rgb="FF000000"/>
      <name val="Calibri"/>
      <family val="2"/>
    </font>
    <font>
      <b/>
      <sz val="10"/>
      <color theme="1"/>
      <name val="Calibri"/>
      <family val="2"/>
      <scheme val="minor"/>
    </font>
    <font>
      <sz val="11"/>
      <color rgb="FF00000A"/>
      <name val="Calibri"/>
      <family val="2"/>
      <scheme val="minor"/>
    </font>
    <font>
      <sz val="9"/>
      <color rgb="FF000000"/>
      <name val="Calibri"/>
      <family val="2"/>
    </font>
    <font>
      <sz val="10"/>
      <color theme="1"/>
      <name val="Calibri"/>
      <family val="2"/>
      <scheme val="minor"/>
    </font>
    <font>
      <sz val="11"/>
      <color rgb="FF000000"/>
      <name val="Calibri"/>
      <family val="2"/>
      <scheme val="minor"/>
    </font>
    <font>
      <sz val="11"/>
      <name val="Calibri"/>
      <family val="2"/>
      <scheme val="minor"/>
    </font>
    <font>
      <b/>
      <sz val="14"/>
      <color theme="1"/>
      <name val="Calibri"/>
      <family val="2"/>
      <scheme val="minor"/>
    </font>
    <font>
      <b/>
      <i/>
      <sz val="11"/>
      <color rgb="FF000000"/>
      <name val="Calibri"/>
      <family val="2"/>
    </font>
    <font>
      <b/>
      <sz val="12"/>
      <color rgb="FF31849B"/>
      <name val="Calibri"/>
      <family val="2"/>
      <scheme val="minor"/>
    </font>
    <font>
      <b/>
      <sz val="12"/>
      <color theme="1"/>
      <name val="Calibri"/>
      <family val="2"/>
      <scheme val="minor"/>
    </font>
    <font>
      <b/>
      <sz val="16"/>
      <color rgb="FF000000"/>
      <name val="Calibri"/>
      <family val="2"/>
    </font>
    <font>
      <b/>
      <sz val="11"/>
      <color rgb="FF000000"/>
      <name val="Calibri"/>
      <family val="2"/>
    </font>
    <font>
      <sz val="10"/>
      <color rgb="FF00000A"/>
      <name val="Calibri"/>
      <family val="2"/>
    </font>
    <font>
      <i/>
      <sz val="11"/>
      <color theme="1"/>
      <name val="Calibri"/>
      <family val="2"/>
      <scheme val="minor"/>
    </font>
    <font>
      <sz val="9"/>
      <color rgb="FF00000A"/>
      <name val="Calibri"/>
      <family val="2"/>
    </font>
    <font>
      <sz val="8.1"/>
      <color rgb="FF00000A"/>
      <name val="Calibri"/>
      <family val="2"/>
    </font>
    <font>
      <sz val="10"/>
      <color theme="1"/>
      <name val="Calibri"/>
      <family val="2"/>
    </font>
    <font>
      <sz val="9"/>
      <color theme="1"/>
      <name val="Calibri"/>
      <family val="2"/>
    </font>
    <font>
      <sz val="11"/>
      <color theme="0"/>
      <name val="Calibri"/>
      <family val="2"/>
    </font>
    <font>
      <vertAlign val="superscript"/>
      <sz val="10"/>
      <color rgb="FF000000"/>
      <name val="Calibri"/>
      <family val="2"/>
    </font>
    <font>
      <sz val="11"/>
      <name val="Calibri"/>
      <family val="2"/>
    </font>
    <font>
      <b/>
      <sz val="11"/>
      <color rgb="FF000000"/>
      <name val="Calibri"/>
      <family val="2"/>
      <scheme val="minor"/>
    </font>
    <font>
      <sz val="10"/>
      <color rgb="FF00000A"/>
      <name val="Calibri"/>
      <family val="2"/>
      <scheme val="minor"/>
    </font>
    <font>
      <i/>
      <sz val="11"/>
      <color theme="1"/>
      <name val="Arial"/>
      <family val="2"/>
    </font>
    <font>
      <b/>
      <sz val="11"/>
      <color rgb="FF00000A"/>
      <name val="Calibri"/>
      <family val="2"/>
      <scheme val="minor"/>
    </font>
    <font>
      <b/>
      <i/>
      <sz val="11"/>
      <color rgb="FF000000"/>
      <name val="Arial"/>
      <family val="2"/>
    </font>
    <font>
      <sz val="11"/>
      <color rgb="FF000000"/>
      <name val="Arial"/>
      <family val="2"/>
    </font>
    <font>
      <b/>
      <sz val="11"/>
      <color rgb="FF31849B"/>
      <name val="Calibri"/>
      <family val="2"/>
      <scheme val="minor"/>
    </font>
    <font>
      <b/>
      <sz val="11"/>
      <color rgb="FF000000"/>
      <name val="Arial"/>
      <family val="2"/>
    </font>
    <font>
      <i/>
      <sz val="11"/>
      <color rgb="FF000000"/>
      <name val="Arial"/>
      <family val="2"/>
    </font>
    <font>
      <sz val="11"/>
      <color theme="1"/>
      <name val="Arial"/>
      <family val="2"/>
    </font>
    <font>
      <b/>
      <sz val="11"/>
      <color theme="1"/>
      <name val="Arial"/>
      <family val="2"/>
    </font>
    <font>
      <b/>
      <vertAlign val="superscript"/>
      <sz val="11"/>
      <color theme="1"/>
      <name val="Arial"/>
      <family val="2"/>
    </font>
    <font>
      <sz val="10"/>
      <color theme="1"/>
      <name val="Arial"/>
      <family val="2"/>
    </font>
    <font>
      <vertAlign val="superscript"/>
      <sz val="11"/>
      <color rgb="FF000000"/>
      <name val="Calibri"/>
      <family val="2"/>
    </font>
    <font>
      <sz val="12"/>
      <color theme="3"/>
      <name val="Calibri"/>
      <family val="2"/>
      <scheme val="minor"/>
    </font>
    <font>
      <sz val="12"/>
      <color theme="1"/>
      <name val="Calibri"/>
      <family val="2"/>
      <scheme val="minor"/>
    </font>
  </fonts>
  <fills count="25">
    <fill>
      <patternFill patternType="none"/>
    </fill>
    <fill>
      <patternFill patternType="gray125"/>
    </fill>
    <fill>
      <patternFill patternType="solid">
        <fgColor rgb="FFDEEBF7"/>
        <bgColor rgb="FFDEEBF7"/>
      </patternFill>
    </fill>
    <fill>
      <patternFill patternType="solid">
        <fgColor rgb="FF92D050"/>
        <bgColor rgb="FFDEEBF7"/>
      </patternFill>
    </fill>
    <fill>
      <patternFill patternType="solid">
        <fgColor rgb="FFFFF2CC"/>
        <bgColor rgb="FFFFF2CC"/>
      </patternFill>
    </fill>
    <fill>
      <patternFill patternType="solid">
        <fgColor rgb="FFFFFFCC"/>
        <bgColor rgb="FFFFFFCC"/>
      </patternFill>
    </fill>
    <fill>
      <patternFill patternType="solid">
        <fgColor theme="9" tint="0.79998168889431442"/>
        <bgColor rgb="FFFFFFCC"/>
      </patternFill>
    </fill>
    <fill>
      <patternFill patternType="solid">
        <fgColor rgb="FFFFFF00"/>
        <bgColor indexed="64"/>
      </patternFill>
    </fill>
    <fill>
      <patternFill patternType="solid">
        <fgColor theme="0"/>
        <bgColor indexed="64"/>
      </patternFill>
    </fill>
    <fill>
      <patternFill patternType="solid">
        <fgColor rgb="FFDAEEF3"/>
        <bgColor indexed="64"/>
      </patternFill>
    </fill>
    <fill>
      <patternFill patternType="solid">
        <fgColor theme="0"/>
        <bgColor rgb="FF99CCFF"/>
      </patternFill>
    </fill>
    <fill>
      <patternFill patternType="solid">
        <fgColor theme="9"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92CDDC"/>
        <bgColor indexed="64"/>
      </patternFill>
    </fill>
    <fill>
      <patternFill patternType="solid">
        <fgColor rgb="FFB6DDE8"/>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rgb="FFFFC000"/>
        <bgColor indexed="64"/>
      </patternFill>
    </fill>
  </fills>
  <borders count="66">
    <border>
      <left/>
      <right/>
      <top/>
      <bottom/>
      <diagonal/>
    </border>
    <border>
      <left/>
      <right/>
      <top/>
      <bottom style="thick">
        <color theme="4" tint="0.499984740745262"/>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diagonal/>
    </border>
    <border>
      <left style="thin">
        <color rgb="FF000000"/>
      </left>
      <right style="thin">
        <color rgb="FF000000"/>
      </right>
      <top style="medium">
        <color indexed="64"/>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rgb="FF000000"/>
      </top>
      <bottom/>
      <diagonal/>
    </border>
    <border>
      <left/>
      <right style="thin">
        <color indexed="64"/>
      </right>
      <top style="thin">
        <color rgb="FF000000"/>
      </top>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3">
    <xf numFmtId="0" fontId="0" fillId="0" borderId="0"/>
    <xf numFmtId="0" fontId="2" fillId="0" borderId="1" applyNumberFormat="0" applyFill="0" applyAlignment="0" applyProtection="0"/>
    <xf numFmtId="164" fontId="4" fillId="0" borderId="0"/>
  </cellStyleXfs>
  <cellXfs count="416">
    <xf numFmtId="0" fontId="0" fillId="0" borderId="0" xfId="0"/>
    <xf numFmtId="164" fontId="5" fillId="0" borderId="2" xfId="2" applyFont="1" applyFill="1" applyBorder="1" applyAlignment="1">
      <alignment horizontal="center" vertical="center"/>
    </xf>
    <xf numFmtId="164" fontId="5" fillId="0" borderId="3" xfId="2" applyFont="1" applyFill="1" applyBorder="1" applyAlignment="1">
      <alignment horizontal="center" vertical="center"/>
    </xf>
    <xf numFmtId="164" fontId="5" fillId="0" borderId="4" xfId="2" applyFont="1" applyFill="1" applyBorder="1" applyAlignment="1">
      <alignment horizontal="center" vertical="center"/>
    </xf>
    <xf numFmtId="164" fontId="6" fillId="0" borderId="5" xfId="2" applyFont="1" applyFill="1" applyBorder="1" applyAlignment="1">
      <alignment horizontal="center" vertical="center"/>
    </xf>
    <xf numFmtId="0" fontId="0" fillId="0" borderId="6" xfId="0" applyNumberFormat="1" applyBorder="1" applyAlignment="1" applyProtection="1">
      <alignment horizontal="center"/>
    </xf>
    <xf numFmtId="164" fontId="7" fillId="0" borderId="0" xfId="2" applyFont="1" applyFill="1" applyBorder="1" applyAlignment="1">
      <alignment horizontal="center" vertical="center" wrapText="1"/>
    </xf>
    <xf numFmtId="164" fontId="8" fillId="2" borderId="7" xfId="2" applyFont="1" applyFill="1" applyBorder="1" applyAlignment="1">
      <alignment horizontal="center" vertical="center" textRotation="90"/>
    </xf>
    <xf numFmtId="164" fontId="8" fillId="2" borderId="8" xfId="2" applyFont="1" applyFill="1" applyBorder="1" applyAlignment="1">
      <alignment horizontal="center" vertical="center" textRotation="90" wrapText="1"/>
    </xf>
    <xf numFmtId="164" fontId="8" fillId="2" borderId="9" xfId="2" applyFont="1" applyFill="1" applyBorder="1" applyAlignment="1">
      <alignment horizontal="center" vertical="center" textRotation="90" wrapText="1"/>
    </xf>
    <xf numFmtId="164" fontId="9" fillId="3" borderId="0" xfId="2" applyFont="1" applyFill="1" applyBorder="1" applyAlignment="1">
      <alignment textRotation="90" wrapText="1"/>
    </xf>
    <xf numFmtId="164" fontId="10" fillId="4" borderId="10" xfId="2" applyFont="1" applyFill="1" applyBorder="1" applyAlignment="1">
      <alignment horizontal="left" textRotation="90" wrapText="1"/>
    </xf>
    <xf numFmtId="164" fontId="5" fillId="0" borderId="11" xfId="2" applyFont="1" applyBorder="1" applyAlignment="1">
      <alignment horizontal="center" vertical="center" wrapText="1"/>
    </xf>
    <xf numFmtId="164" fontId="5" fillId="0" borderId="12" xfId="2" applyFont="1" applyBorder="1" applyAlignment="1">
      <alignment horizontal="center" vertical="center" wrapText="1"/>
    </xf>
    <xf numFmtId="164" fontId="5" fillId="0" borderId="13" xfId="2" applyFont="1" applyBorder="1" applyAlignment="1">
      <alignment horizontal="center" vertical="center" wrapText="1"/>
    </xf>
    <xf numFmtId="164" fontId="0" fillId="0" borderId="0" xfId="2" applyFont="1" applyAlignment="1">
      <alignment horizontal="center"/>
    </xf>
    <xf numFmtId="164" fontId="0" fillId="0" borderId="14" xfId="2" applyFont="1" applyBorder="1" applyAlignment="1">
      <alignment horizontal="center"/>
    </xf>
    <xf numFmtId="164" fontId="0" fillId="0" borderId="15" xfId="2" applyFont="1" applyBorder="1" applyAlignment="1">
      <alignment horizontal="center"/>
    </xf>
    <xf numFmtId="164" fontId="5" fillId="5" borderId="10" xfId="2" applyFont="1" applyFill="1" applyBorder="1" applyAlignment="1">
      <alignment horizontal="center" wrapText="1"/>
    </xf>
    <xf numFmtId="164" fontId="9" fillId="5" borderId="10" xfId="2" applyFont="1" applyFill="1" applyBorder="1" applyAlignment="1">
      <alignment horizontal="center" wrapText="1"/>
    </xf>
    <xf numFmtId="164" fontId="5" fillId="7" borderId="11" xfId="2" applyFont="1" applyFill="1" applyBorder="1" applyAlignment="1">
      <alignment horizontal="center" vertical="center" wrapText="1"/>
    </xf>
    <xf numFmtId="164" fontId="5" fillId="7" borderId="12" xfId="2" applyFont="1" applyFill="1" applyBorder="1" applyAlignment="1">
      <alignment horizontal="center" vertical="center" wrapText="1"/>
    </xf>
    <xf numFmtId="164" fontId="5" fillId="7" borderId="13" xfId="2" applyFont="1" applyFill="1" applyBorder="1" applyAlignment="1">
      <alignment horizontal="center" vertical="center" wrapText="1"/>
    </xf>
    <xf numFmtId="164" fontId="9" fillId="3" borderId="16" xfId="2" applyFont="1" applyFill="1" applyBorder="1" applyAlignment="1">
      <alignment textRotation="90" wrapText="1"/>
    </xf>
    <xf numFmtId="164" fontId="11" fillId="8" borderId="0" xfId="2" applyFont="1" applyFill="1" applyBorder="1" applyAlignment="1">
      <alignment horizontal="center" vertical="center"/>
    </xf>
    <xf numFmtId="0" fontId="3" fillId="9" borderId="17" xfId="0" applyFont="1" applyFill="1" applyBorder="1" applyAlignment="1">
      <alignment horizontal="center" vertical="top" wrapText="1"/>
    </xf>
    <xf numFmtId="0" fontId="3" fillId="9" borderId="18" xfId="0" applyFont="1" applyFill="1" applyBorder="1" applyAlignment="1">
      <alignment horizontal="center" vertical="top" wrapText="1"/>
    </xf>
    <xf numFmtId="0" fontId="3" fillId="9" borderId="19" xfId="0" applyFont="1" applyFill="1" applyBorder="1" applyAlignment="1">
      <alignment horizontal="center" vertical="top" wrapText="1"/>
    </xf>
    <xf numFmtId="0" fontId="3" fillId="9" borderId="20" xfId="0" applyFont="1" applyFill="1" applyBorder="1" applyAlignment="1">
      <alignment horizontal="center" vertical="top" wrapText="1"/>
    </xf>
    <xf numFmtId="0" fontId="3" fillId="9" borderId="21" xfId="0" applyFont="1" applyFill="1" applyBorder="1" applyAlignment="1">
      <alignment horizontal="center" vertical="top" wrapText="1"/>
    </xf>
    <xf numFmtId="0" fontId="3" fillId="9" borderId="22" xfId="0" applyFont="1" applyFill="1" applyBorder="1" applyAlignment="1">
      <alignment horizontal="center" vertical="top" wrapText="1"/>
    </xf>
    <xf numFmtId="0" fontId="12" fillId="9" borderId="23" xfId="0" applyFont="1" applyFill="1" applyBorder="1" applyAlignment="1">
      <alignment vertical="top" wrapText="1"/>
    </xf>
    <xf numFmtId="0" fontId="0" fillId="8" borderId="0" xfId="0" applyFill="1"/>
    <xf numFmtId="0" fontId="3" fillId="9" borderId="24" xfId="0" applyFont="1" applyFill="1" applyBorder="1" applyAlignment="1">
      <alignment horizontal="center" vertical="top" wrapText="1"/>
    </xf>
    <xf numFmtId="0" fontId="3" fillId="9" borderId="25" xfId="0" applyFont="1" applyFill="1" applyBorder="1" applyAlignment="1">
      <alignment horizontal="right" vertical="top" wrapText="1"/>
    </xf>
    <xf numFmtId="0" fontId="3" fillId="9" borderId="25" xfId="0" applyFont="1" applyFill="1" applyBorder="1" applyAlignment="1">
      <alignment vertical="top" wrapText="1"/>
    </xf>
    <xf numFmtId="0" fontId="12" fillId="9" borderId="26" xfId="0" applyFont="1" applyFill="1" applyBorder="1" applyAlignment="1">
      <alignment horizontal="center" vertical="top" wrapText="1"/>
    </xf>
    <xf numFmtId="0" fontId="12" fillId="9" borderId="27" xfId="0" applyFont="1" applyFill="1" applyBorder="1" applyAlignment="1">
      <alignment horizontal="center" vertical="top" wrapText="1"/>
    </xf>
    <xf numFmtId="0" fontId="12" fillId="9" borderId="28" xfId="0" applyFont="1" applyFill="1" applyBorder="1" applyAlignment="1">
      <alignment horizontal="center" vertical="top" wrapText="1"/>
    </xf>
    <xf numFmtId="164" fontId="11" fillId="10" borderId="0" xfId="2" applyFont="1" applyFill="1" applyBorder="1" applyAlignment="1">
      <alignment vertical="center"/>
    </xf>
    <xf numFmtId="0" fontId="3" fillId="9" borderId="25" xfId="0" applyFont="1" applyFill="1" applyBorder="1" applyAlignment="1">
      <alignment horizontal="center" vertical="top" wrapText="1"/>
    </xf>
    <xf numFmtId="0" fontId="1" fillId="9" borderId="29" xfId="0" applyFont="1" applyFill="1" applyBorder="1" applyAlignment="1">
      <alignment horizontal="center" vertical="top" wrapText="1"/>
    </xf>
    <xf numFmtId="0" fontId="13" fillId="9" borderId="29" xfId="0" applyFont="1" applyFill="1" applyBorder="1" applyAlignment="1">
      <alignment horizontal="left" vertical="top" wrapText="1" indent="1"/>
    </xf>
    <xf numFmtId="0" fontId="9" fillId="7" borderId="30" xfId="0" applyFont="1" applyFill="1" applyBorder="1" applyAlignment="1">
      <alignment horizontal="center" vertical="center"/>
    </xf>
    <xf numFmtId="0" fontId="9" fillId="0" borderId="23" xfId="0" applyFont="1" applyBorder="1" applyAlignment="1">
      <alignment vertical="center"/>
    </xf>
    <xf numFmtId="0" fontId="9" fillId="11" borderId="23" xfId="0" applyFont="1" applyFill="1" applyBorder="1" applyAlignment="1">
      <alignment horizontal="center" vertical="center"/>
    </xf>
    <xf numFmtId="0" fontId="9" fillId="0" borderId="31" xfId="0" applyFont="1" applyBorder="1" applyAlignment="1">
      <alignment vertical="center"/>
    </xf>
    <xf numFmtId="0" fontId="14" fillId="0" borderId="28" xfId="0" applyFont="1" applyBorder="1" applyAlignment="1">
      <alignment horizontal="center" vertical="center"/>
    </xf>
    <xf numFmtId="165" fontId="0" fillId="0" borderId="28" xfId="0" applyNumberFormat="1" applyBorder="1" applyAlignment="1">
      <alignment horizontal="center" vertical="center"/>
    </xf>
    <xf numFmtId="0" fontId="1" fillId="9" borderId="25" xfId="0" applyFont="1" applyFill="1" applyBorder="1" applyAlignment="1">
      <alignment horizontal="center" vertical="top" wrapText="1"/>
    </xf>
    <xf numFmtId="0" fontId="13" fillId="9" borderId="25" xfId="0" applyFont="1" applyFill="1" applyBorder="1" applyAlignment="1">
      <alignment horizontal="left" vertical="top" wrapText="1" indent="1"/>
    </xf>
    <xf numFmtId="0" fontId="9" fillId="0" borderId="30" xfId="0" applyFont="1" applyBorder="1" applyAlignment="1">
      <alignment vertical="center"/>
    </xf>
    <xf numFmtId="0" fontId="3" fillId="9" borderId="17" xfId="0" applyFont="1" applyFill="1" applyBorder="1" applyAlignment="1">
      <alignment horizontal="center" vertical="top" wrapText="1"/>
    </xf>
    <xf numFmtId="0" fontId="1" fillId="9" borderId="19" xfId="0" applyFont="1" applyFill="1" applyBorder="1" applyAlignment="1">
      <alignment horizontal="center" vertical="top" wrapText="1"/>
    </xf>
    <xf numFmtId="0" fontId="13" fillId="9" borderId="19" xfId="0" applyFont="1" applyFill="1" applyBorder="1" applyAlignment="1">
      <alignment horizontal="left" vertical="top" wrapText="1" indent="1"/>
    </xf>
    <xf numFmtId="0" fontId="0" fillId="7" borderId="30" xfId="0" applyFill="1" applyBorder="1" applyAlignment="1">
      <alignment horizontal="center"/>
    </xf>
    <xf numFmtId="0" fontId="1" fillId="9" borderId="29" xfId="0" applyFont="1" applyFill="1" applyBorder="1" applyAlignment="1">
      <alignment horizontal="left" vertical="top" wrapText="1" indent="1"/>
    </xf>
    <xf numFmtId="0" fontId="9" fillId="7" borderId="30" xfId="0" applyFont="1" applyFill="1" applyBorder="1" applyAlignment="1">
      <alignment horizontal="center" vertical="center" wrapText="1"/>
    </xf>
    <xf numFmtId="0" fontId="1" fillId="9" borderId="25" xfId="0" applyFont="1" applyFill="1" applyBorder="1" applyAlignment="1">
      <alignment horizontal="left" vertical="top" wrapText="1" indent="1"/>
    </xf>
    <xf numFmtId="0" fontId="1" fillId="9" borderId="19" xfId="0" applyFont="1" applyFill="1" applyBorder="1" applyAlignment="1">
      <alignment horizontal="left" vertical="top" wrapText="1" indent="1"/>
    </xf>
    <xf numFmtId="0" fontId="15" fillId="12" borderId="31" xfId="0" applyFont="1" applyFill="1" applyBorder="1" applyAlignment="1">
      <alignment horizontal="center" vertical="center"/>
    </xf>
    <xf numFmtId="0" fontId="1" fillId="9" borderId="25" xfId="0" applyFont="1" applyFill="1" applyBorder="1" applyAlignment="1">
      <alignment horizontal="center" vertical="top" wrapText="1"/>
    </xf>
    <xf numFmtId="0" fontId="9" fillId="13" borderId="23" xfId="0" applyFont="1" applyFill="1" applyBorder="1" applyAlignment="1">
      <alignment horizontal="center" vertical="center"/>
    </xf>
    <xf numFmtId="0" fontId="1" fillId="9" borderId="17" xfId="0" applyFont="1" applyFill="1" applyBorder="1" applyAlignment="1">
      <alignment horizontal="center" vertical="top" wrapText="1"/>
    </xf>
    <xf numFmtId="0" fontId="0" fillId="14" borderId="30" xfId="0" applyFill="1" applyBorder="1"/>
    <xf numFmtId="0" fontId="0" fillId="14" borderId="23" xfId="0" applyFill="1" applyBorder="1"/>
    <xf numFmtId="0" fontId="0" fillId="14" borderId="31" xfId="0" applyFill="1" applyBorder="1"/>
    <xf numFmtId="0" fontId="14" fillId="14" borderId="28" xfId="0" applyFont="1" applyFill="1" applyBorder="1" applyAlignment="1">
      <alignment horizontal="center" vertical="center"/>
    </xf>
    <xf numFmtId="165" fontId="0" fillId="14" borderId="28" xfId="0" applyNumberFormat="1" applyFill="1" applyBorder="1" applyAlignment="1">
      <alignment horizontal="center"/>
    </xf>
    <xf numFmtId="0" fontId="1" fillId="9" borderId="29" xfId="0" applyFont="1" applyFill="1" applyBorder="1" applyAlignment="1">
      <alignment horizontal="center" vertical="center" wrapText="1"/>
    </xf>
    <xf numFmtId="0" fontId="1" fillId="9" borderId="19" xfId="0" applyFont="1" applyFill="1" applyBorder="1" applyAlignment="1">
      <alignment horizontal="center" vertical="center" wrapText="1"/>
    </xf>
    <xf numFmtId="0" fontId="3" fillId="9" borderId="24" xfId="0" applyFont="1" applyFill="1" applyBorder="1" applyAlignment="1">
      <alignment horizontal="center" vertical="top" wrapText="1"/>
    </xf>
    <xf numFmtId="0" fontId="9" fillId="0" borderId="32" xfId="0" applyFont="1" applyBorder="1" applyAlignment="1">
      <alignment vertical="center"/>
    </xf>
    <xf numFmtId="0" fontId="9" fillId="13" borderId="33" xfId="0" applyFont="1" applyFill="1" applyBorder="1" applyAlignment="1">
      <alignment horizontal="center" vertical="center" wrapText="1"/>
    </xf>
    <xf numFmtId="0" fontId="9" fillId="0" borderId="33" xfId="0" applyFont="1" applyBorder="1" applyAlignment="1">
      <alignment vertical="center"/>
    </xf>
    <xf numFmtId="0" fontId="9" fillId="0" borderId="34" xfId="0" applyFont="1" applyBorder="1" applyAlignment="1">
      <alignment vertical="center"/>
    </xf>
    <xf numFmtId="0" fontId="16" fillId="0" borderId="0" xfId="0" applyFont="1"/>
    <xf numFmtId="0" fontId="12" fillId="9" borderId="35" xfId="0" applyFont="1" applyFill="1" applyBorder="1" applyAlignment="1">
      <alignment horizontal="center" vertical="top" wrapText="1"/>
    </xf>
    <xf numFmtId="0" fontId="12" fillId="9" borderId="36" xfId="0" applyFont="1" applyFill="1" applyBorder="1" applyAlignment="1">
      <alignment horizontal="center" vertical="top" wrapText="1"/>
    </xf>
    <xf numFmtId="0" fontId="0" fillId="0" borderId="23" xfId="0" applyBorder="1" applyAlignment="1">
      <alignment horizontal="center" vertical="center"/>
    </xf>
    <xf numFmtId="0" fontId="13" fillId="0" borderId="23" xfId="0" applyFont="1" applyBorder="1" applyAlignment="1">
      <alignment vertical="top" wrapText="1"/>
    </xf>
    <xf numFmtId="0" fontId="0" fillId="0" borderId="28" xfId="0" applyBorder="1" applyAlignment="1">
      <alignment horizontal="center" vertical="center"/>
    </xf>
    <xf numFmtId="0" fontId="0" fillId="8" borderId="23" xfId="0" applyFill="1" applyBorder="1" applyAlignment="1">
      <alignment horizontal="center" vertical="center" wrapText="1"/>
    </xf>
    <xf numFmtId="0" fontId="13" fillId="0" borderId="23" xfId="0" applyFont="1" applyBorder="1" applyAlignment="1">
      <alignment vertical="center" wrapText="1"/>
    </xf>
    <xf numFmtId="0" fontId="0" fillId="8" borderId="23" xfId="0" applyFill="1" applyBorder="1" applyAlignment="1">
      <alignment horizontal="center" vertical="center"/>
    </xf>
    <xf numFmtId="0" fontId="1" fillId="0" borderId="23" xfId="0" applyFont="1" applyBorder="1" applyAlignment="1">
      <alignment horizontal="left" vertical="center" wrapText="1"/>
    </xf>
    <xf numFmtId="0" fontId="9" fillId="0" borderId="23" xfId="0" applyFont="1" applyBorder="1" applyAlignment="1">
      <alignment horizontal="center" vertical="center"/>
    </xf>
    <xf numFmtId="0" fontId="9" fillId="12" borderId="23" xfId="0" applyFont="1" applyFill="1" applyBorder="1" applyAlignment="1">
      <alignment horizontal="center" vertical="center"/>
    </xf>
    <xf numFmtId="0" fontId="1" fillId="0" borderId="23" xfId="0" applyFont="1" applyBorder="1" applyAlignment="1">
      <alignment horizontal="justify" vertical="center" wrapText="1"/>
    </xf>
    <xf numFmtId="0" fontId="0" fillId="12" borderId="23" xfId="0" applyFill="1" applyBorder="1" applyAlignment="1">
      <alignment horizontal="center" vertical="center"/>
    </xf>
    <xf numFmtId="0" fontId="18" fillId="0" borderId="37" xfId="0" applyFont="1" applyBorder="1"/>
    <xf numFmtId="0" fontId="19" fillId="0" borderId="20" xfId="0" applyFont="1" applyBorder="1" applyAlignment="1">
      <alignment horizontal="center"/>
    </xf>
    <xf numFmtId="0" fontId="19" fillId="0" borderId="22" xfId="0" applyFont="1" applyBorder="1" applyAlignment="1">
      <alignment horizontal="center"/>
    </xf>
    <xf numFmtId="0" fontId="19" fillId="0" borderId="21" xfId="0" applyFont="1" applyBorder="1" applyAlignment="1">
      <alignment horizontal="center"/>
    </xf>
    <xf numFmtId="0" fontId="8" fillId="0" borderId="20" xfId="0" applyFont="1" applyBorder="1"/>
    <xf numFmtId="0" fontId="0" fillId="0" borderId="21" xfId="0" applyBorder="1" applyAlignment="1">
      <alignment horizontal="center"/>
    </xf>
    <xf numFmtId="0" fontId="0" fillId="0" borderId="22" xfId="0" applyBorder="1" applyAlignment="1">
      <alignment horizontal="center"/>
    </xf>
    <xf numFmtId="0" fontId="20" fillId="7" borderId="11" xfId="0" applyFont="1" applyFill="1" applyBorder="1" applyAlignment="1">
      <alignment horizontal="center"/>
    </xf>
    <xf numFmtId="0" fontId="20" fillId="0" borderId="12" xfId="0" applyFont="1" applyBorder="1" applyAlignment="1">
      <alignment horizontal="left"/>
    </xf>
    <xf numFmtId="0" fontId="20" fillId="0" borderId="13" xfId="0" applyFont="1" applyBorder="1" applyAlignment="1">
      <alignment horizontal="left"/>
    </xf>
    <xf numFmtId="0" fontId="21" fillId="9" borderId="37" xfId="0" applyFont="1" applyFill="1" applyBorder="1" applyAlignment="1">
      <alignment horizontal="center" vertical="top" wrapText="1"/>
    </xf>
    <xf numFmtId="0" fontId="21" fillId="9" borderId="20" xfId="0" applyFont="1" applyFill="1" applyBorder="1" applyAlignment="1">
      <alignment horizontal="center" vertical="top" wrapText="1"/>
    </xf>
    <xf numFmtId="0" fontId="21" fillId="9" borderId="22" xfId="0" applyFont="1" applyFill="1" applyBorder="1" applyAlignment="1">
      <alignment horizontal="center" vertical="top" wrapText="1"/>
    </xf>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3" fillId="0" borderId="22" xfId="0" applyFont="1" applyBorder="1" applyAlignment="1">
      <alignment horizontal="center" vertical="top" wrapText="1"/>
    </xf>
    <xf numFmtId="0" fontId="22" fillId="0" borderId="0" xfId="0" applyFont="1" applyAlignment="1">
      <alignment horizontal="center" vertical="center"/>
    </xf>
    <xf numFmtId="0" fontId="20" fillId="0" borderId="0" xfId="0" applyFont="1" applyAlignment="1">
      <alignment horizontal="justify"/>
    </xf>
    <xf numFmtId="0" fontId="20" fillId="13" borderId="30" xfId="0" applyFont="1" applyFill="1" applyBorder="1" applyAlignment="1">
      <alignment horizontal="center"/>
    </xf>
    <xf numFmtId="0" fontId="20" fillId="0" borderId="23" xfId="0" applyFont="1" applyBorder="1" applyAlignment="1">
      <alignment horizontal="left"/>
    </xf>
    <xf numFmtId="0" fontId="20" fillId="0" borderId="31" xfId="0" applyFont="1" applyBorder="1" applyAlignment="1">
      <alignment horizontal="left"/>
    </xf>
    <xf numFmtId="0" fontId="12" fillId="9" borderId="25" xfId="0" applyFont="1" applyFill="1" applyBorder="1" applyAlignment="1">
      <alignment horizontal="right" vertical="top" wrapText="1"/>
    </xf>
    <xf numFmtId="0" fontId="12" fillId="9" borderId="25" xfId="0" applyFont="1" applyFill="1" applyBorder="1" applyAlignment="1">
      <alignment vertical="top" wrapText="1"/>
    </xf>
    <xf numFmtId="0" fontId="23" fillId="0" borderId="38" xfId="0" applyFont="1" applyBorder="1" applyAlignment="1">
      <alignment horizontal="center"/>
    </xf>
    <xf numFmtId="0" fontId="23" fillId="0" borderId="24" xfId="0" applyFont="1" applyBorder="1" applyAlignment="1">
      <alignment horizontal="center" wrapText="1"/>
    </xf>
    <xf numFmtId="0" fontId="23" fillId="0" borderId="24" xfId="0" applyFont="1" applyBorder="1" applyAlignment="1">
      <alignment horizontal="center"/>
    </xf>
    <xf numFmtId="0" fontId="23" fillId="0" borderId="39" xfId="0" applyFont="1" applyBorder="1" applyAlignment="1">
      <alignment horizontal="center"/>
    </xf>
    <xf numFmtId="0" fontId="3" fillId="15" borderId="37" xfId="0" applyFont="1" applyFill="1" applyBorder="1" applyAlignment="1">
      <alignment horizontal="justify" vertical="top" wrapText="1"/>
    </xf>
    <xf numFmtId="0" fontId="20" fillId="11" borderId="30" xfId="0" applyFont="1" applyFill="1" applyBorder="1" applyAlignment="1">
      <alignment horizontal="center"/>
    </xf>
    <xf numFmtId="0" fontId="15" fillId="9" borderId="29" xfId="0" applyFont="1" applyFill="1" applyBorder="1" applyAlignment="1">
      <alignment horizontal="center" vertical="top" wrapText="1"/>
    </xf>
    <xf numFmtId="0" fontId="24" fillId="9" borderId="29" xfId="0" applyFont="1" applyFill="1" applyBorder="1" applyAlignment="1">
      <alignment horizontal="left" vertical="top" wrapText="1" indent="1"/>
    </xf>
    <xf numFmtId="0" fontId="0" fillId="0" borderId="23" xfId="0" applyBorder="1"/>
    <xf numFmtId="0" fontId="0" fillId="11" borderId="23" xfId="0" applyFill="1" applyBorder="1" applyAlignment="1">
      <alignment horizontal="center" vertical="center"/>
    </xf>
    <xf numFmtId="0" fontId="0" fillId="0" borderId="31" xfId="0" applyBorder="1"/>
    <xf numFmtId="0" fontId="1" fillId="0" borderId="25" xfId="0" applyFont="1" applyBorder="1" applyAlignment="1">
      <alignment horizontal="justify" vertical="top" wrapText="1"/>
    </xf>
    <xf numFmtId="0" fontId="20" fillId="12" borderId="32" xfId="0" applyFont="1" applyFill="1" applyBorder="1" applyAlignment="1">
      <alignment horizontal="center"/>
    </xf>
    <xf numFmtId="0" fontId="20" fillId="0" borderId="33" xfId="0" applyFont="1" applyBorder="1"/>
    <xf numFmtId="0" fontId="0" fillId="0" borderId="33" xfId="0" applyBorder="1"/>
    <xf numFmtId="0" fontId="0" fillId="0" borderId="34" xfId="0" applyBorder="1"/>
    <xf numFmtId="0" fontId="15" fillId="9" borderId="25" xfId="0" applyFont="1" applyFill="1" applyBorder="1" applyAlignment="1">
      <alignment horizontal="center" vertical="top" wrapText="1"/>
    </xf>
    <xf numFmtId="0" fontId="24" fillId="9" borderId="25" xfId="0" applyFont="1" applyFill="1" applyBorder="1" applyAlignment="1">
      <alignment horizontal="left" vertical="top" wrapText="1" indent="1"/>
    </xf>
    <xf numFmtId="0" fontId="0" fillId="0" borderId="30" xfId="0" applyBorder="1"/>
    <xf numFmtId="0" fontId="0" fillId="11" borderId="23" xfId="0" applyFill="1" applyBorder="1" applyAlignment="1">
      <alignment horizontal="center"/>
    </xf>
    <xf numFmtId="0" fontId="1" fillId="0" borderId="17" xfId="0" applyFont="1" applyBorder="1" applyAlignment="1">
      <alignment horizontal="justify" vertical="top" wrapText="1"/>
    </xf>
    <xf numFmtId="0" fontId="25" fillId="0" borderId="40" xfId="0" applyFont="1" applyBorder="1"/>
    <xf numFmtId="0" fontId="25" fillId="0" borderId="27" xfId="0" applyFont="1" applyBorder="1"/>
    <xf numFmtId="0" fontId="25" fillId="0" borderId="28" xfId="0" applyFont="1" applyBorder="1"/>
    <xf numFmtId="0" fontId="15" fillId="9" borderId="19" xfId="0" applyFont="1" applyFill="1" applyBorder="1" applyAlignment="1">
      <alignment horizontal="center" vertical="top" wrapText="1"/>
    </xf>
    <xf numFmtId="0" fontId="24" fillId="9" borderId="19" xfId="0" applyFont="1" applyFill="1" applyBorder="1" applyAlignment="1">
      <alignment horizontal="left" vertical="top" wrapText="1" indent="1"/>
    </xf>
    <xf numFmtId="0" fontId="3" fillId="7" borderId="41" xfId="0" applyFont="1" applyFill="1" applyBorder="1"/>
    <xf numFmtId="0" fontId="3" fillId="7" borderId="29" xfId="0" applyFont="1" applyFill="1" applyBorder="1"/>
    <xf numFmtId="0" fontId="3" fillId="7" borderId="0" xfId="0" applyFont="1" applyFill="1" applyBorder="1"/>
    <xf numFmtId="0" fontId="0" fillId="7" borderId="28" xfId="0" applyFont="1" applyFill="1" applyBorder="1"/>
    <xf numFmtId="0" fontId="12" fillId="9" borderId="24" xfId="0" applyFont="1" applyFill="1" applyBorder="1" applyAlignment="1">
      <alignment horizontal="center" vertical="top" wrapText="1"/>
    </xf>
    <xf numFmtId="0" fontId="0" fillId="7" borderId="23" xfId="0" applyFill="1" applyBorder="1" applyAlignment="1">
      <alignment vertical="center"/>
    </xf>
    <xf numFmtId="0" fontId="17" fillId="0" borderId="42" xfId="0" applyFont="1" applyBorder="1" applyAlignment="1">
      <alignment vertical="top" wrapText="1"/>
    </xf>
    <xf numFmtId="0" fontId="0" fillId="7" borderId="23" xfId="0" applyFont="1" applyFill="1" applyBorder="1" applyAlignment="1">
      <alignment vertical="center"/>
    </xf>
    <xf numFmtId="0" fontId="17" fillId="0" borderId="43" xfId="0" applyFont="1" applyBorder="1" applyAlignment="1">
      <alignment horizontal="left"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13" xfId="0" applyFont="1" applyBorder="1" applyAlignment="1">
      <alignment horizontal="center" vertical="top" wrapText="1"/>
    </xf>
    <xf numFmtId="0" fontId="12" fillId="9" borderId="25" xfId="0" applyFont="1" applyFill="1" applyBorder="1" applyAlignment="1">
      <alignment horizontal="center" vertical="top" wrapText="1"/>
    </xf>
    <xf numFmtId="0" fontId="28" fillId="9" borderId="29" xfId="0" applyFont="1" applyFill="1" applyBorder="1" applyAlignment="1">
      <alignment horizontal="left" vertical="top" wrapText="1" indent="1"/>
    </xf>
    <xf numFmtId="0" fontId="0" fillId="7" borderId="44" xfId="0" applyFill="1" applyBorder="1" applyAlignment="1">
      <alignment horizontal="center" vertical="center" wrapText="1"/>
    </xf>
    <xf numFmtId="0" fontId="30" fillId="0" borderId="43" xfId="0" applyFont="1" applyBorder="1" applyAlignment="1">
      <alignment horizontal="center" vertical="center"/>
    </xf>
    <xf numFmtId="0" fontId="0" fillId="0" borderId="43" xfId="0" applyBorder="1"/>
    <xf numFmtId="0" fontId="0" fillId="0" borderId="45" xfId="0" applyBorder="1"/>
    <xf numFmtId="0" fontId="0" fillId="7" borderId="43" xfId="0" applyFill="1" applyBorder="1" applyAlignment="1">
      <alignment vertical="center"/>
    </xf>
    <xf numFmtId="0" fontId="17" fillId="0" borderId="43" xfId="0" applyFont="1" applyBorder="1" applyAlignment="1">
      <alignment horizontal="left" vertical="center" wrapText="1"/>
    </xf>
    <xf numFmtId="0" fontId="0" fillId="7" borderId="43" xfId="0" applyFont="1" applyFill="1" applyBorder="1" applyAlignment="1">
      <alignment vertical="center"/>
    </xf>
    <xf numFmtId="0" fontId="17" fillId="0" borderId="43" xfId="0" applyFont="1" applyBorder="1" applyAlignment="1">
      <alignment horizontal="left" vertical="top" wrapText="1"/>
    </xf>
    <xf numFmtId="0" fontId="9" fillId="0" borderId="35" xfId="0" applyFont="1" applyBorder="1" applyAlignment="1">
      <alignment horizontal="left" vertical="top" wrapText="1"/>
    </xf>
    <xf numFmtId="0" fontId="9" fillId="0" borderId="36" xfId="0" applyFont="1" applyBorder="1" applyAlignment="1">
      <alignment horizontal="left" vertical="top" wrapText="1"/>
    </xf>
    <xf numFmtId="0" fontId="9" fillId="0" borderId="46" xfId="0" applyFont="1" applyBorder="1" applyAlignment="1">
      <alignment horizontal="left" vertical="top" wrapText="1"/>
    </xf>
    <xf numFmtId="0" fontId="9" fillId="0" borderId="0" xfId="0" applyFont="1" applyBorder="1" applyAlignment="1">
      <alignment vertical="top" wrapText="1"/>
    </xf>
    <xf numFmtId="0" fontId="0" fillId="7" borderId="47" xfId="0" applyFill="1" applyBorder="1" applyAlignment="1">
      <alignment horizontal="center" vertical="center" wrapText="1"/>
    </xf>
    <xf numFmtId="0" fontId="0" fillId="0" borderId="41" xfId="0" applyBorder="1" applyAlignment="1">
      <alignment horizontal="center" vertical="center"/>
    </xf>
    <xf numFmtId="0" fontId="0" fillId="0" borderId="41" xfId="0" applyBorder="1"/>
    <xf numFmtId="0" fontId="0" fillId="0" borderId="48" xfId="0" applyBorder="1"/>
    <xf numFmtId="0" fontId="0" fillId="7" borderId="49" xfId="0" applyFill="1" applyBorder="1" applyAlignment="1">
      <alignment vertical="center"/>
    </xf>
    <xf numFmtId="0" fontId="17" fillId="0" borderId="41" xfId="0" applyFont="1" applyBorder="1" applyAlignment="1">
      <alignment horizontal="left" vertical="center" wrapText="1"/>
    </xf>
    <xf numFmtId="0" fontId="0" fillId="7" borderId="49" xfId="0" applyFont="1" applyFill="1" applyBorder="1" applyAlignment="1">
      <alignment vertical="center"/>
    </xf>
    <xf numFmtId="0" fontId="17" fillId="0" borderId="41" xfId="0" applyFont="1" applyBorder="1" applyAlignment="1">
      <alignment horizontal="left" vertical="top" wrapText="1"/>
    </xf>
    <xf numFmtId="0" fontId="9" fillId="0" borderId="50" xfId="0" applyFont="1" applyBorder="1" applyAlignment="1">
      <alignment horizontal="left" vertical="top" wrapText="1"/>
    </xf>
    <xf numFmtId="0" fontId="9" fillId="0" borderId="0" xfId="0" applyFont="1" applyBorder="1" applyAlignment="1">
      <alignment horizontal="left" vertical="top" wrapText="1"/>
    </xf>
    <xf numFmtId="0" fontId="9" fillId="0" borderId="29" xfId="0" applyFont="1" applyBorder="1" applyAlignment="1">
      <alignment horizontal="left" vertical="top" wrapText="1"/>
    </xf>
    <xf numFmtId="0" fontId="28" fillId="9" borderId="25" xfId="0" applyFont="1" applyFill="1" applyBorder="1" applyAlignment="1">
      <alignment horizontal="left" vertical="top" wrapText="1" indent="1"/>
    </xf>
    <xf numFmtId="0" fontId="32" fillId="0" borderId="23" xfId="0" applyFont="1" applyBorder="1"/>
    <xf numFmtId="0" fontId="13" fillId="0" borderId="43" xfId="0" applyFont="1" applyBorder="1" applyAlignment="1">
      <alignment horizontal="left" vertical="top" wrapText="1"/>
    </xf>
    <xf numFmtId="0" fontId="1" fillId="0" borderId="43" xfId="0" applyFont="1" applyBorder="1" applyAlignment="1">
      <alignment horizontal="left" vertical="top" wrapText="1"/>
    </xf>
    <xf numFmtId="0" fontId="9" fillId="0" borderId="18" xfId="0" applyFont="1" applyBorder="1" applyAlignment="1">
      <alignment horizontal="left" vertical="top" wrapText="1"/>
    </xf>
    <xf numFmtId="0" fontId="9" fillId="0" borderId="51" xfId="0" applyFont="1" applyBorder="1" applyAlignment="1">
      <alignment horizontal="left" vertical="top" wrapText="1"/>
    </xf>
    <xf numFmtId="0" fontId="9" fillId="0" borderId="19" xfId="0" applyFont="1" applyBorder="1" applyAlignment="1">
      <alignment horizontal="left" vertical="top" wrapText="1"/>
    </xf>
    <xf numFmtId="0" fontId="0" fillId="7" borderId="41" xfId="0" applyFill="1" applyBorder="1" applyAlignment="1">
      <alignment vertical="center"/>
    </xf>
    <xf numFmtId="0" fontId="13" fillId="0" borderId="41" xfId="0" applyFont="1" applyBorder="1" applyAlignment="1">
      <alignment horizontal="left" vertical="top" wrapText="1"/>
    </xf>
    <xf numFmtId="0" fontId="13" fillId="0" borderId="40" xfId="0" applyFont="1" applyBorder="1" applyAlignment="1">
      <alignment vertical="top" wrapText="1"/>
    </xf>
    <xf numFmtId="0" fontId="17" fillId="0" borderId="49" xfId="0" applyFont="1" applyBorder="1" applyAlignment="1">
      <alignment horizontal="left" vertical="top" wrapText="1"/>
    </xf>
    <xf numFmtId="0" fontId="12" fillId="9" borderId="17" xfId="0" applyFont="1" applyFill="1" applyBorder="1" applyAlignment="1">
      <alignment horizontal="center" vertical="top" wrapText="1"/>
    </xf>
    <xf numFmtId="0" fontId="28" fillId="9" borderId="19" xfId="0" applyFont="1" applyFill="1" applyBorder="1" applyAlignment="1">
      <alignment horizontal="left" vertical="top" wrapText="1" indent="1"/>
    </xf>
    <xf numFmtId="0" fontId="1" fillId="12" borderId="31" xfId="0" applyFont="1" applyFill="1" applyBorder="1" applyAlignment="1">
      <alignment horizontal="center"/>
    </xf>
    <xf numFmtId="0" fontId="0" fillId="0" borderId="31" xfId="0" applyFont="1" applyBorder="1"/>
    <xf numFmtId="0" fontId="15" fillId="9" borderId="25" xfId="0" applyFont="1" applyFill="1" applyBorder="1" applyAlignment="1">
      <alignment horizontal="center" vertical="top" wrapText="1"/>
    </xf>
    <xf numFmtId="0" fontId="0" fillId="13" borderId="23" xfId="0" applyFill="1" applyBorder="1" applyAlignment="1">
      <alignment horizontal="center"/>
    </xf>
    <xf numFmtId="0" fontId="1" fillId="0" borderId="43" xfId="0" applyFont="1" applyFill="1" applyBorder="1" applyAlignment="1">
      <alignment horizontal="left" vertical="top" wrapText="1"/>
    </xf>
    <xf numFmtId="0" fontId="0" fillId="7" borderId="30" xfId="0" applyFont="1" applyFill="1" applyBorder="1" applyAlignment="1">
      <alignment horizontal="center"/>
    </xf>
    <xf numFmtId="0" fontId="15" fillId="9" borderId="17" xfId="0" applyFont="1" applyFill="1" applyBorder="1" applyAlignment="1">
      <alignment horizontal="center" vertical="top" wrapText="1"/>
    </xf>
    <xf numFmtId="0" fontId="17" fillId="0" borderId="40" xfId="0" applyFont="1" applyBorder="1" applyAlignment="1">
      <alignment vertical="top" wrapText="1"/>
    </xf>
    <xf numFmtId="0" fontId="12" fillId="9" borderId="24" xfId="0" applyFont="1" applyFill="1" applyBorder="1" applyAlignment="1">
      <alignment horizontal="center" vertical="center" wrapText="1"/>
    </xf>
    <xf numFmtId="0" fontId="13" fillId="7" borderId="52" xfId="0" applyFont="1" applyFill="1" applyBorder="1" applyAlignment="1">
      <alignment vertical="center" wrapText="1"/>
    </xf>
    <xf numFmtId="0" fontId="15" fillId="9" borderId="29" xfId="0" applyFont="1" applyFill="1" applyBorder="1" applyAlignment="1">
      <alignment horizontal="center" vertical="center" wrapText="1"/>
    </xf>
    <xf numFmtId="0" fontId="0" fillId="7" borderId="52" xfId="0" applyFont="1" applyFill="1" applyBorder="1" applyAlignment="1">
      <alignment vertical="center"/>
    </xf>
    <xf numFmtId="0" fontId="15" fillId="9" borderId="19" xfId="0" applyFont="1" applyFill="1" applyBorder="1" applyAlignment="1">
      <alignment horizontal="center" vertical="center" wrapText="1"/>
    </xf>
    <xf numFmtId="0" fontId="3" fillId="7" borderId="53" xfId="0" applyFont="1" applyFill="1" applyBorder="1" applyAlignment="1">
      <alignment vertical="center"/>
    </xf>
    <xf numFmtId="0" fontId="3" fillId="7" borderId="40" xfId="0" applyFont="1" applyFill="1" applyBorder="1" applyAlignment="1">
      <alignment vertical="center"/>
    </xf>
    <xf numFmtId="0" fontId="0" fillId="0" borderId="27" xfId="0" applyBorder="1" applyAlignment="1"/>
    <xf numFmtId="0" fontId="0" fillId="0" borderId="28" xfId="0" applyBorder="1" applyAlignment="1"/>
    <xf numFmtId="0" fontId="32" fillId="0" borderId="23" xfId="0" applyFont="1" applyBorder="1" applyAlignment="1">
      <alignment wrapText="1"/>
    </xf>
    <xf numFmtId="0" fontId="15" fillId="9" borderId="29" xfId="0" applyFont="1" applyFill="1" applyBorder="1" applyAlignment="1">
      <alignment horizontal="left" vertical="top" wrapText="1" indent="1"/>
    </xf>
    <xf numFmtId="0" fontId="15" fillId="9" borderId="25" xfId="0" applyFont="1" applyFill="1" applyBorder="1" applyAlignment="1">
      <alignment horizontal="left" vertical="top" wrapText="1" indent="1"/>
    </xf>
    <xf numFmtId="0" fontId="0" fillId="0" borderId="0" xfId="0" applyFont="1"/>
    <xf numFmtId="0" fontId="15" fillId="9" borderId="19" xfId="0" applyFont="1" applyFill="1" applyBorder="1" applyAlignment="1">
      <alignment horizontal="left" vertical="top" wrapText="1" indent="1"/>
    </xf>
    <xf numFmtId="0" fontId="13" fillId="0" borderId="25" xfId="0" applyFont="1" applyBorder="1" applyAlignment="1">
      <alignment horizontal="justify" vertical="top" wrapText="1"/>
    </xf>
    <xf numFmtId="0" fontId="12" fillId="9" borderId="24" xfId="0" applyFont="1" applyFill="1" applyBorder="1" applyAlignment="1">
      <alignment horizontal="center" vertical="top" wrapText="1"/>
    </xf>
    <xf numFmtId="0" fontId="12" fillId="9" borderId="25" xfId="0" applyFont="1" applyFill="1" applyBorder="1" applyAlignment="1">
      <alignment horizontal="center" vertical="top" wrapText="1"/>
    </xf>
    <xf numFmtId="0" fontId="15" fillId="9" borderId="25" xfId="0" applyFont="1" applyFill="1" applyBorder="1" applyAlignment="1">
      <alignment vertical="top" wrapText="1"/>
    </xf>
    <xf numFmtId="0" fontId="15" fillId="9" borderId="17" xfId="0" applyFont="1" applyFill="1" applyBorder="1" applyAlignment="1">
      <alignment vertical="top" wrapText="1"/>
    </xf>
    <xf numFmtId="0" fontId="3" fillId="13" borderId="23" xfId="0" applyFont="1" applyFill="1" applyBorder="1" applyAlignment="1">
      <alignment vertical="center"/>
    </xf>
    <xf numFmtId="0" fontId="33" fillId="13" borderId="40" xfId="0" applyFont="1" applyFill="1" applyBorder="1" applyAlignment="1">
      <alignment vertical="center" wrapText="1"/>
    </xf>
    <xf numFmtId="0" fontId="0" fillId="0" borderId="27" xfId="0" applyBorder="1" applyAlignment="1">
      <alignment vertical="center"/>
    </xf>
    <xf numFmtId="0" fontId="0" fillId="0" borderId="28" xfId="0" applyBorder="1" applyAlignment="1">
      <alignment vertic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0" fillId="13" borderId="49" xfId="0" applyFill="1" applyBorder="1" applyAlignment="1">
      <alignment vertical="center"/>
    </xf>
    <xf numFmtId="0" fontId="13" fillId="0" borderId="49" xfId="0" applyFont="1" applyBorder="1" applyAlignment="1">
      <alignment vertical="top" wrapText="1"/>
    </xf>
    <xf numFmtId="0" fontId="0" fillId="13" borderId="49" xfId="0" applyFont="1" applyFill="1" applyBorder="1" applyAlignment="1">
      <alignment vertical="center"/>
    </xf>
    <xf numFmtId="0" fontId="1" fillId="0" borderId="49" xfId="0" applyFont="1" applyBorder="1" applyAlignment="1">
      <alignment horizontal="left" vertical="top" wrapText="1"/>
    </xf>
    <xf numFmtId="0" fontId="0" fillId="0" borderId="35" xfId="0" applyFont="1" applyBorder="1" applyAlignment="1">
      <alignment horizontal="left" vertical="top" wrapText="1"/>
    </xf>
    <xf numFmtId="0" fontId="0" fillId="0" borderId="36" xfId="0" applyFont="1" applyBorder="1" applyAlignment="1">
      <alignment horizontal="left" vertical="top" wrapText="1"/>
    </xf>
    <xf numFmtId="0" fontId="0" fillId="0" borderId="46" xfId="0" applyFont="1" applyBorder="1" applyAlignment="1">
      <alignment horizontal="left" vertical="top" wrapText="1"/>
    </xf>
    <xf numFmtId="0" fontId="34" fillId="9" borderId="29" xfId="0" applyFont="1" applyFill="1" applyBorder="1" applyAlignment="1">
      <alignment horizontal="left" vertical="top" wrapText="1" indent="1"/>
    </xf>
    <xf numFmtId="0" fontId="0" fillId="0" borderId="49" xfId="0" applyFont="1" applyBorder="1"/>
    <xf numFmtId="0" fontId="0" fillId="13" borderId="43" xfId="0" applyFont="1" applyFill="1" applyBorder="1" applyAlignment="1">
      <alignment vertical="center"/>
    </xf>
    <xf numFmtId="0" fontId="0" fillId="0" borderId="50" xfId="0" applyFont="1" applyBorder="1" applyAlignment="1">
      <alignment horizontal="left" vertical="top" wrapText="1"/>
    </xf>
    <xf numFmtId="0" fontId="0" fillId="0" borderId="0" xfId="0" applyFont="1" applyBorder="1" applyAlignment="1">
      <alignment horizontal="left" vertical="top" wrapText="1"/>
    </xf>
    <xf numFmtId="0" fontId="0" fillId="0" borderId="29" xfId="0" applyFont="1" applyBorder="1" applyAlignment="1">
      <alignment horizontal="left" vertical="top" wrapText="1"/>
    </xf>
    <xf numFmtId="0" fontId="34" fillId="9" borderId="19" xfId="0" applyFont="1" applyFill="1" applyBorder="1" applyAlignment="1">
      <alignment horizontal="left" vertical="top" wrapText="1" indent="1"/>
    </xf>
    <xf numFmtId="0" fontId="0" fillId="0" borderId="32" xfId="0" applyBorder="1"/>
    <xf numFmtId="0" fontId="0" fillId="13" borderId="33" xfId="0" applyFill="1" applyBorder="1" applyAlignment="1">
      <alignment horizontal="center" wrapText="1"/>
    </xf>
    <xf numFmtId="0" fontId="0" fillId="13" borderId="41" xfId="0" applyFill="1" applyBorder="1" applyAlignment="1">
      <alignment vertical="center"/>
    </xf>
    <xf numFmtId="0" fontId="0" fillId="0" borderId="41" xfId="0" applyFont="1" applyBorder="1"/>
    <xf numFmtId="0" fontId="35" fillId="8" borderId="20" xfId="0" applyFont="1" applyFill="1" applyBorder="1" applyAlignment="1">
      <alignment horizontal="center" vertical="top" wrapText="1"/>
    </xf>
    <xf numFmtId="0" fontId="35" fillId="8" borderId="22" xfId="0" applyFont="1" applyFill="1" applyBorder="1" applyAlignment="1">
      <alignment horizontal="center" vertical="top" wrapText="1"/>
    </xf>
    <xf numFmtId="0" fontId="0" fillId="13" borderId="43" xfId="0" applyFill="1" applyBorder="1" applyAlignment="1">
      <alignment vertical="center"/>
    </xf>
    <xf numFmtId="0" fontId="0" fillId="8" borderId="42" xfId="0" applyFont="1" applyFill="1" applyBorder="1" applyAlignment="1">
      <alignment vertical="center"/>
    </xf>
    <xf numFmtId="0" fontId="1" fillId="0" borderId="54" xfId="0" applyFont="1" applyBorder="1" applyAlignment="1">
      <alignment horizontal="left" vertical="top" wrapText="1"/>
    </xf>
    <xf numFmtId="0" fontId="0" fillId="0" borderId="18" xfId="0" applyFont="1" applyBorder="1" applyAlignment="1">
      <alignment horizontal="left" vertical="top" wrapText="1"/>
    </xf>
    <xf numFmtId="0" fontId="0" fillId="0" borderId="51" xfId="0" applyFont="1" applyBorder="1" applyAlignment="1">
      <alignment horizontal="left" vertical="top" wrapText="1"/>
    </xf>
    <xf numFmtId="0" fontId="0" fillId="0" borderId="19" xfId="0" applyFont="1" applyBorder="1" applyAlignment="1">
      <alignment horizontal="left" vertical="top" wrapText="1"/>
    </xf>
    <xf numFmtId="0" fontId="21" fillId="9" borderId="20" xfId="0" applyFont="1" applyFill="1" applyBorder="1" applyAlignment="1">
      <alignment horizontal="center" vertical="center" wrapText="1"/>
    </xf>
    <xf numFmtId="0" fontId="21" fillId="9" borderId="22" xfId="0" applyFont="1" applyFill="1" applyBorder="1" applyAlignment="1">
      <alignment horizontal="center" vertical="center" wrapText="1"/>
    </xf>
    <xf numFmtId="0" fontId="0" fillId="13" borderId="23" xfId="0" applyFill="1" applyBorder="1" applyAlignment="1">
      <alignment vertical="center"/>
    </xf>
    <xf numFmtId="0" fontId="0" fillId="8" borderId="53" xfId="0" applyFont="1" applyFill="1" applyBorder="1" applyAlignment="1">
      <alignment vertical="center"/>
    </xf>
    <xf numFmtId="0" fontId="1" fillId="0" borderId="55" xfId="0" applyFont="1" applyBorder="1" applyAlignment="1">
      <alignment horizontal="left" vertical="top" wrapText="1"/>
    </xf>
    <xf numFmtId="0" fontId="0" fillId="8" borderId="0" xfId="0" applyFill="1" applyBorder="1" applyAlignment="1">
      <alignment wrapText="1"/>
    </xf>
    <xf numFmtId="0" fontId="1" fillId="0" borderId="41" xfId="0" applyFont="1" applyBorder="1" applyAlignment="1">
      <alignment horizontal="justify" vertical="top" wrapText="1"/>
    </xf>
    <xf numFmtId="0" fontId="0" fillId="8" borderId="0" xfId="0" applyFill="1" applyBorder="1"/>
    <xf numFmtId="0" fontId="34" fillId="0" borderId="23" xfId="0" applyFont="1" applyBorder="1" applyAlignment="1">
      <alignment vertical="center" wrapText="1"/>
    </xf>
    <xf numFmtId="0" fontId="0" fillId="13" borderId="49" xfId="0" applyFill="1" applyBorder="1"/>
    <xf numFmtId="0" fontId="36" fillId="16" borderId="40" xfId="0" applyFont="1" applyFill="1"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13" borderId="43" xfId="0" applyFill="1" applyBorder="1" applyAlignment="1">
      <alignment horizontal="center" vertical="center"/>
    </xf>
    <xf numFmtId="0" fontId="0" fillId="14" borderId="23" xfId="0" applyFill="1" applyBorder="1" applyAlignment="1">
      <alignment horizontal="center" vertical="center"/>
    </xf>
    <xf numFmtId="0" fontId="0" fillId="13" borderId="49" xfId="0" applyFill="1" applyBorder="1" applyAlignment="1">
      <alignment horizontal="center" vertical="center"/>
    </xf>
    <xf numFmtId="0" fontId="15" fillId="0" borderId="23" xfId="0" applyFont="1" applyBorder="1" applyAlignment="1">
      <alignment horizontal="left" vertical="center" wrapText="1"/>
    </xf>
    <xf numFmtId="0" fontId="15" fillId="0" borderId="23" xfId="0" applyFont="1" applyBorder="1" applyAlignment="1">
      <alignment horizontal="justify" vertical="center" wrapText="1"/>
    </xf>
    <xf numFmtId="0" fontId="0" fillId="13" borderId="41" xfId="0" applyFill="1" applyBorder="1" applyAlignment="1">
      <alignment horizontal="center" vertical="center"/>
    </xf>
    <xf numFmtId="0" fontId="0" fillId="13" borderId="23" xfId="0" applyFont="1" applyFill="1" applyBorder="1" applyAlignment="1">
      <alignment vertical="center"/>
    </xf>
    <xf numFmtId="0" fontId="1" fillId="0" borderId="23" xfId="0" applyFont="1" applyBorder="1" applyAlignment="1">
      <alignment horizontal="left" vertical="top" wrapText="1"/>
    </xf>
    <xf numFmtId="0" fontId="37" fillId="0" borderId="0" xfId="0" applyFont="1"/>
    <xf numFmtId="0" fontId="38" fillId="0" borderId="0" xfId="0" applyFont="1"/>
    <xf numFmtId="0" fontId="39" fillId="0" borderId="0" xfId="0" applyFont="1" applyAlignment="1">
      <alignment horizontal="justify"/>
    </xf>
    <xf numFmtId="0" fontId="40" fillId="0" borderId="23" xfId="0" applyFont="1" applyBorder="1" applyAlignment="1">
      <alignment horizontal="center"/>
    </xf>
    <xf numFmtId="0" fontId="41" fillId="0" borderId="23" xfId="0" applyFont="1" applyBorder="1"/>
    <xf numFmtId="0" fontId="38" fillId="0" borderId="23" xfId="0" applyFont="1" applyBorder="1"/>
    <xf numFmtId="0" fontId="38" fillId="8" borderId="52" xfId="0" applyFont="1" applyFill="1" applyBorder="1" applyAlignment="1"/>
    <xf numFmtId="0" fontId="38" fillId="0" borderId="0" xfId="0" applyFont="1" applyBorder="1" applyAlignment="1"/>
    <xf numFmtId="0" fontId="38" fillId="0" borderId="36" xfId="0" applyFont="1" applyBorder="1"/>
    <xf numFmtId="0" fontId="13" fillId="0" borderId="17" xfId="0" applyFont="1" applyBorder="1" applyAlignment="1">
      <alignment horizontal="justify" vertical="top" wrapText="1"/>
    </xf>
    <xf numFmtId="0" fontId="25" fillId="0" borderId="42" xfId="0" applyFont="1" applyBorder="1"/>
    <xf numFmtId="0" fontId="25" fillId="0" borderId="23" xfId="0" applyFont="1" applyBorder="1"/>
    <xf numFmtId="0" fontId="23" fillId="11" borderId="23" xfId="0" applyFont="1" applyFill="1" applyBorder="1" applyAlignment="1">
      <alignment vertical="center"/>
    </xf>
    <xf numFmtId="0" fontId="36" fillId="11" borderId="27" xfId="0" applyFont="1" applyFill="1" applyBorder="1" applyAlignment="1">
      <alignment vertical="center" wrapText="1"/>
    </xf>
    <xf numFmtId="0" fontId="23" fillId="0" borderId="56" xfId="0" applyFont="1" applyBorder="1" applyAlignment="1">
      <alignment horizontal="center" vertical="center"/>
    </xf>
    <xf numFmtId="0" fontId="23" fillId="0" borderId="57" xfId="0" applyFont="1" applyBorder="1" applyAlignment="1">
      <alignment horizontal="center" vertical="center"/>
    </xf>
    <xf numFmtId="0" fontId="23" fillId="0" borderId="58" xfId="0" applyFont="1" applyBorder="1" applyAlignment="1">
      <alignment horizontal="center" vertical="center"/>
    </xf>
    <xf numFmtId="0" fontId="37" fillId="0" borderId="0" xfId="0" applyFont="1" applyBorder="1"/>
    <xf numFmtId="0" fontId="0" fillId="11" borderId="49" xfId="0" applyFill="1" applyBorder="1" applyAlignment="1">
      <alignment vertical="center"/>
    </xf>
    <xf numFmtId="0" fontId="13" fillId="0" borderId="0" xfId="0" applyFont="1" applyBorder="1" applyAlignment="1">
      <alignment vertical="top" wrapText="1"/>
    </xf>
    <xf numFmtId="0" fontId="0" fillId="11" borderId="41" xfId="0" applyFont="1" applyFill="1" applyBorder="1" applyAlignment="1">
      <alignment vertical="center"/>
    </xf>
    <xf numFmtId="0" fontId="1" fillId="0" borderId="41" xfId="0" applyFont="1" applyBorder="1" applyAlignment="1">
      <alignment horizontal="left" vertical="top" wrapText="1"/>
    </xf>
    <xf numFmtId="0" fontId="42" fillId="0" borderId="38" xfId="0" applyFont="1" applyBorder="1" applyAlignment="1">
      <alignment horizontal="left" vertical="center" wrapText="1"/>
    </xf>
    <xf numFmtId="0" fontId="42" fillId="0" borderId="59" xfId="0" applyFont="1" applyBorder="1" applyAlignment="1">
      <alignment horizontal="left" vertical="center" wrapText="1"/>
    </xf>
    <xf numFmtId="0" fontId="42" fillId="0" borderId="39" xfId="0" applyFont="1" applyBorder="1" applyAlignment="1">
      <alignment horizontal="left" vertical="center" wrapText="1"/>
    </xf>
    <xf numFmtId="0" fontId="0" fillId="11" borderId="41" xfId="0" applyFill="1" applyBorder="1" applyAlignment="1">
      <alignment vertical="center"/>
    </xf>
    <xf numFmtId="0" fontId="13" fillId="0" borderId="16" xfId="0" applyFont="1" applyBorder="1" applyAlignment="1">
      <alignment vertical="top" wrapText="1"/>
    </xf>
    <xf numFmtId="0" fontId="0" fillId="11" borderId="23" xfId="0" applyFont="1" applyFill="1" applyBorder="1" applyAlignment="1">
      <alignment vertical="center"/>
    </xf>
    <xf numFmtId="0" fontId="42" fillId="0" borderId="50" xfId="0" applyFont="1" applyBorder="1" applyAlignment="1">
      <alignment horizontal="left" vertical="center" wrapText="1"/>
    </xf>
    <xf numFmtId="0" fontId="42" fillId="0" borderId="0" xfId="0" applyFont="1" applyBorder="1" applyAlignment="1">
      <alignment horizontal="left" vertical="center" wrapText="1"/>
    </xf>
    <xf numFmtId="0" fontId="42" fillId="0" borderId="29" xfId="0" applyFont="1" applyBorder="1" applyAlignment="1">
      <alignment horizontal="left" vertical="center" wrapText="1"/>
    </xf>
    <xf numFmtId="0" fontId="0" fillId="11" borderId="23" xfId="0" applyFill="1" applyBorder="1" applyAlignment="1">
      <alignment vertical="center"/>
    </xf>
    <xf numFmtId="0" fontId="13" fillId="0" borderId="27" xfId="0" applyFont="1" applyBorder="1" applyAlignment="1">
      <alignment vertical="top" wrapText="1"/>
    </xf>
    <xf numFmtId="0" fontId="0" fillId="11" borderId="43" xfId="0" applyFill="1" applyBorder="1" applyAlignment="1">
      <alignment vertical="center"/>
    </xf>
    <xf numFmtId="0" fontId="13" fillId="0" borderId="36" xfId="0" applyFont="1" applyBorder="1" applyAlignment="1">
      <alignment vertical="top" wrapText="1"/>
    </xf>
    <xf numFmtId="0" fontId="42" fillId="0" borderId="18" xfId="0" applyFont="1" applyBorder="1" applyAlignment="1">
      <alignment horizontal="left" vertical="center" wrapText="1"/>
    </xf>
    <xf numFmtId="0" fontId="42" fillId="0" borderId="51" xfId="0" applyFont="1" applyBorder="1" applyAlignment="1">
      <alignment horizontal="left" vertical="center" wrapText="1"/>
    </xf>
    <xf numFmtId="0" fontId="42" fillId="0" borderId="19" xfId="0" applyFont="1" applyBorder="1" applyAlignment="1">
      <alignment horizontal="left" vertical="center" wrapText="1"/>
    </xf>
    <xf numFmtId="0" fontId="45" fillId="0" borderId="0" xfId="0" applyFont="1"/>
    <xf numFmtId="0" fontId="43" fillId="0" borderId="0" xfId="0" applyFont="1" applyAlignment="1">
      <alignment horizontal="center"/>
    </xf>
    <xf numFmtId="0" fontId="38" fillId="0" borderId="52" xfId="0" applyFont="1" applyBorder="1"/>
    <xf numFmtId="0" fontId="40" fillId="0" borderId="23" xfId="0" applyFont="1" applyBorder="1"/>
    <xf numFmtId="0" fontId="40" fillId="0" borderId="23" xfId="0" applyFont="1" applyBorder="1" applyAlignment="1">
      <alignment horizontal="center" vertical="center"/>
    </xf>
    <xf numFmtId="0" fontId="0" fillId="0" borderId="18" xfId="0" applyBorder="1" applyAlignment="1"/>
    <xf numFmtId="0" fontId="0" fillId="0" borderId="51" xfId="0" applyBorder="1" applyAlignment="1"/>
    <xf numFmtId="0" fontId="0" fillId="0" borderId="19" xfId="0" applyBorder="1" applyAlignment="1"/>
    <xf numFmtId="0" fontId="35" fillId="0" borderId="0" xfId="0" applyFont="1" applyFill="1" applyBorder="1" applyAlignment="1">
      <alignment horizontal="center" vertical="top" wrapText="1"/>
    </xf>
    <xf numFmtId="0" fontId="0" fillId="11" borderId="49" xfId="0" applyFill="1" applyBorder="1" applyAlignment="1">
      <alignment vertical="center"/>
    </xf>
    <xf numFmtId="0" fontId="36" fillId="11" borderId="27" xfId="0" applyFont="1" applyFill="1"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13" fillId="0" borderId="16" xfId="0" applyFont="1" applyBorder="1" applyAlignment="1">
      <alignment vertical="top" wrapText="1"/>
    </xf>
    <xf numFmtId="0" fontId="39" fillId="0" borderId="0" xfId="0" applyFont="1"/>
    <xf numFmtId="0" fontId="16" fillId="0" borderId="25" xfId="0" applyFont="1" applyBorder="1" applyAlignment="1">
      <alignment vertical="top" wrapText="1"/>
    </xf>
    <xf numFmtId="0" fontId="25" fillId="0" borderId="36" xfId="0" applyFont="1" applyBorder="1"/>
    <xf numFmtId="0" fontId="3" fillId="12" borderId="23" xfId="0" applyFont="1" applyFill="1" applyBorder="1" applyAlignment="1">
      <alignment vertical="center"/>
    </xf>
    <xf numFmtId="0" fontId="33" fillId="12" borderId="27" xfId="0" applyFont="1" applyFill="1" applyBorder="1" applyAlignment="1">
      <alignment vertical="top" wrapText="1"/>
    </xf>
    <xf numFmtId="0" fontId="0" fillId="0" borderId="27" xfId="0" applyBorder="1" applyAlignment="1"/>
    <xf numFmtId="0" fontId="0" fillId="0" borderId="28" xfId="0" applyBorder="1" applyAlignment="1"/>
    <xf numFmtId="0" fontId="23" fillId="0" borderId="11" xfId="0" applyFont="1" applyBorder="1" applyAlignment="1">
      <alignment horizontal="center"/>
    </xf>
    <xf numFmtId="0" fontId="23" fillId="0" borderId="12" xfId="0" applyFont="1" applyBorder="1" applyAlignment="1">
      <alignment horizontal="center"/>
    </xf>
    <xf numFmtId="0" fontId="23" fillId="0" borderId="13" xfId="0" applyFont="1" applyBorder="1" applyAlignment="1">
      <alignment horizontal="center"/>
    </xf>
    <xf numFmtId="0" fontId="0" fillId="12" borderId="43" xfId="0" applyFill="1" applyBorder="1" applyAlignment="1">
      <alignment vertical="center"/>
    </xf>
    <xf numFmtId="0" fontId="0" fillId="0" borderId="0" xfId="0" applyFont="1" applyAlignment="1">
      <alignment vertical="top"/>
    </xf>
    <xf numFmtId="0" fontId="0" fillId="12" borderId="41" xfId="0" applyFont="1" applyFill="1" applyBorder="1"/>
    <xf numFmtId="0" fontId="1" fillId="0" borderId="60" xfId="0" applyFont="1" applyBorder="1" applyAlignment="1">
      <alignment horizontal="left" vertical="top" wrapText="1"/>
    </xf>
    <xf numFmtId="0" fontId="0" fillId="0" borderId="35" xfId="0" applyFont="1" applyBorder="1" applyAlignment="1">
      <alignment horizontal="left" vertical="center" wrapText="1"/>
    </xf>
    <xf numFmtId="0" fontId="0" fillId="0" borderId="36" xfId="0" applyFont="1" applyBorder="1" applyAlignment="1">
      <alignment horizontal="left" vertical="center" wrapText="1"/>
    </xf>
    <xf numFmtId="0" fontId="0" fillId="0" borderId="46" xfId="0" applyFont="1" applyBorder="1" applyAlignment="1">
      <alignment horizontal="left" vertical="center" wrapText="1"/>
    </xf>
    <xf numFmtId="0" fontId="0" fillId="12" borderId="49" xfId="0" applyFill="1" applyBorder="1" applyAlignment="1">
      <alignment vertical="center"/>
    </xf>
    <xf numFmtId="0" fontId="0" fillId="12" borderId="43" xfId="0" applyFont="1" applyFill="1" applyBorder="1"/>
    <xf numFmtId="0" fontId="0" fillId="0" borderId="61" xfId="0" applyFont="1" applyBorder="1" applyAlignment="1">
      <alignment horizontal="left" vertical="center" wrapText="1"/>
    </xf>
    <xf numFmtId="0" fontId="0" fillId="0" borderId="16" xfId="0" applyFont="1" applyBorder="1" applyAlignment="1">
      <alignment horizontal="left" vertical="center" wrapText="1"/>
    </xf>
    <xf numFmtId="0" fontId="0" fillId="0" borderId="62" xfId="0" applyFont="1" applyBorder="1" applyAlignment="1">
      <alignment horizontal="left" vertical="center" wrapText="1"/>
    </xf>
    <xf numFmtId="0" fontId="3" fillId="12" borderId="27" xfId="0" applyFont="1" applyFill="1" applyBorder="1" applyAlignment="1">
      <alignment vertical="top" wrapText="1"/>
    </xf>
    <xf numFmtId="0" fontId="0" fillId="12" borderId="41" xfId="0" applyFill="1" applyBorder="1" applyAlignment="1">
      <alignment vertical="center"/>
    </xf>
    <xf numFmtId="0" fontId="3" fillId="12" borderId="41" xfId="0" applyFont="1" applyFill="1" applyBorder="1" applyAlignment="1">
      <alignment horizontal="center" vertical="top" wrapText="1"/>
    </xf>
    <xf numFmtId="0" fontId="0" fillId="12" borderId="23" xfId="0" applyFill="1" applyBorder="1" applyAlignment="1">
      <alignment vertical="center"/>
    </xf>
    <xf numFmtId="0" fontId="1" fillId="0" borderId="23" xfId="0" applyFont="1" applyBorder="1" applyAlignment="1">
      <alignment horizontal="justify" vertical="top" wrapText="1"/>
    </xf>
    <xf numFmtId="0" fontId="0" fillId="12" borderId="23" xfId="0" applyFont="1" applyFill="1" applyBorder="1"/>
    <xf numFmtId="0" fontId="0" fillId="12" borderId="43" xfId="0" applyFill="1" applyBorder="1" applyAlignment="1">
      <alignment horizontal="left" vertical="center"/>
    </xf>
    <xf numFmtId="0" fontId="0" fillId="12" borderId="23" xfId="0" applyFont="1" applyFill="1" applyBorder="1" applyAlignment="1">
      <alignment horizontal="left" vertical="center"/>
    </xf>
    <xf numFmtId="0" fontId="0" fillId="0" borderId="18" xfId="0" applyFont="1" applyBorder="1" applyAlignment="1">
      <alignment horizontal="left" vertical="center" wrapText="1"/>
    </xf>
    <xf numFmtId="0" fontId="0" fillId="0" borderId="51" xfId="0" applyFont="1" applyBorder="1" applyAlignment="1">
      <alignment horizontal="left" vertical="center" wrapText="1"/>
    </xf>
    <xf numFmtId="0" fontId="0" fillId="0" borderId="19" xfId="0" applyFont="1" applyBorder="1" applyAlignment="1">
      <alignment horizontal="left" vertical="center" wrapText="1"/>
    </xf>
    <xf numFmtId="0" fontId="0" fillId="12" borderId="49" xfId="0" applyFill="1" applyBorder="1" applyAlignment="1">
      <alignment horizontal="left" vertical="center"/>
    </xf>
    <xf numFmtId="0" fontId="1" fillId="0" borderId="49" xfId="0" applyFont="1" applyBorder="1" applyAlignment="1">
      <alignment horizontal="justify" vertical="top" wrapText="1"/>
    </xf>
    <xf numFmtId="0" fontId="0" fillId="12" borderId="41" xfId="0" applyFill="1" applyBorder="1" applyAlignment="1">
      <alignment horizontal="left" vertical="center"/>
    </xf>
    <xf numFmtId="0" fontId="1" fillId="0" borderId="41" xfId="0" applyFont="1" applyBorder="1" applyAlignment="1">
      <alignment horizontal="justify" vertical="top" wrapText="1"/>
    </xf>
    <xf numFmtId="0" fontId="0" fillId="0" borderId="0" xfId="0" applyAlignment="1">
      <alignment textRotation="90"/>
    </xf>
    <xf numFmtId="0" fontId="0" fillId="7" borderId="23" xfId="0" applyFill="1" applyBorder="1" applyAlignment="1">
      <alignment vertical="center" textRotation="45" wrapText="1"/>
    </xf>
    <xf numFmtId="0" fontId="0" fillId="7" borderId="27" xfId="0" applyFill="1" applyBorder="1" applyAlignment="1">
      <alignment vertical="center" textRotation="45"/>
    </xf>
    <xf numFmtId="0" fontId="0" fillId="7" borderId="23" xfId="0" applyFill="1" applyBorder="1" applyAlignment="1">
      <alignment vertical="center" textRotation="45"/>
    </xf>
    <xf numFmtId="0" fontId="0" fillId="17" borderId="23" xfId="0" applyFill="1" applyBorder="1" applyAlignment="1">
      <alignment vertical="top" textRotation="45" wrapText="1"/>
    </xf>
    <xf numFmtId="0" fontId="0" fillId="17" borderId="27" xfId="0" applyFill="1" applyBorder="1" applyAlignment="1">
      <alignment vertical="center" textRotation="45" wrapText="1"/>
    </xf>
    <xf numFmtId="0" fontId="0" fillId="17" borderId="23" xfId="0" applyFill="1" applyBorder="1" applyAlignment="1">
      <alignment vertical="center" textRotation="45"/>
    </xf>
    <xf numFmtId="0" fontId="0" fillId="17" borderId="23" xfId="0" applyFill="1" applyBorder="1" applyAlignment="1">
      <alignment vertical="center" textRotation="45" wrapText="1"/>
    </xf>
    <xf numFmtId="0" fontId="0" fillId="18" borderId="23" xfId="0" applyFill="1" applyBorder="1" applyAlignment="1">
      <alignment vertical="center" textRotation="45" wrapText="1"/>
    </xf>
    <xf numFmtId="0" fontId="0" fillId="18" borderId="27" xfId="0" applyFill="1" applyBorder="1" applyAlignment="1">
      <alignment vertical="center" textRotation="45" wrapText="1"/>
    </xf>
    <xf numFmtId="0" fontId="0" fillId="19" borderId="40" xfId="0" applyFill="1" applyBorder="1" applyAlignment="1">
      <alignment vertical="center" textRotation="45" wrapText="1"/>
    </xf>
    <xf numFmtId="0" fontId="0" fillId="19" borderId="23" xfId="0" applyFill="1" applyBorder="1" applyAlignment="1">
      <alignment textRotation="45" wrapText="1"/>
    </xf>
    <xf numFmtId="0" fontId="0" fillId="20" borderId="23" xfId="0" applyFill="1" applyBorder="1" applyAlignment="1">
      <alignment textRotation="45" wrapText="1"/>
    </xf>
    <xf numFmtId="0" fontId="0" fillId="20" borderId="23" xfId="0" applyFill="1" applyBorder="1" applyAlignment="1">
      <alignment vertical="center" textRotation="45" wrapText="1"/>
    </xf>
    <xf numFmtId="0" fontId="0" fillId="21" borderId="23" xfId="0" applyFill="1" applyBorder="1" applyAlignment="1">
      <alignment vertical="center" textRotation="45" wrapText="1"/>
    </xf>
    <xf numFmtId="0" fontId="0" fillId="12" borderId="23" xfId="0" applyFill="1" applyBorder="1" applyAlignment="1">
      <alignment vertical="center" textRotation="45" wrapText="1"/>
    </xf>
    <xf numFmtId="0" fontId="0" fillId="0" borderId="0" xfId="0" applyAlignment="1">
      <alignment vertical="center" textRotation="45" wrapText="1"/>
    </xf>
    <xf numFmtId="0" fontId="21" fillId="0" borderId="0" xfId="0" applyFont="1" applyAlignment="1">
      <alignment horizontal="center" vertical="center" wrapText="1"/>
    </xf>
    <xf numFmtId="0" fontId="47" fillId="7" borderId="23" xfId="1" applyFont="1" applyFill="1" applyBorder="1" applyAlignment="1">
      <alignment horizontal="center" vertical="center" wrapText="1"/>
    </xf>
    <xf numFmtId="0" fontId="48" fillId="17" borderId="23" xfId="0" applyFont="1" applyFill="1" applyBorder="1" applyAlignment="1">
      <alignment horizontal="center" vertical="center" wrapText="1"/>
    </xf>
    <xf numFmtId="0" fontId="48" fillId="0" borderId="23" xfId="0" applyFont="1" applyBorder="1" applyAlignment="1">
      <alignment horizontal="center" vertical="center"/>
    </xf>
    <xf numFmtId="0" fontId="48" fillId="18" borderId="23" xfId="0" applyFont="1" applyFill="1" applyBorder="1" applyAlignment="1">
      <alignment horizontal="center" vertical="center" wrapText="1"/>
    </xf>
    <xf numFmtId="0" fontId="48" fillId="19" borderId="23" xfId="0" applyFont="1" applyFill="1" applyBorder="1" applyAlignment="1">
      <alignment horizontal="center" vertical="center" wrapText="1"/>
    </xf>
    <xf numFmtId="0" fontId="48" fillId="20" borderId="23" xfId="0" applyFont="1" applyFill="1" applyBorder="1" applyAlignment="1">
      <alignment horizontal="center" vertical="center" wrapText="1"/>
    </xf>
    <xf numFmtId="0" fontId="48" fillId="21" borderId="23" xfId="0" applyFont="1" applyFill="1" applyBorder="1" applyAlignment="1">
      <alignment horizontal="center" vertical="center" wrapText="1"/>
    </xf>
    <xf numFmtId="0" fontId="0" fillId="12" borderId="23" xfId="0" applyFill="1" applyBorder="1" applyAlignment="1">
      <alignment horizontal="center" vertical="center" wrapText="1"/>
    </xf>
    <xf numFmtId="0" fontId="0" fillId="12" borderId="23" xfId="0" applyFont="1" applyFill="1" applyBorder="1" applyAlignment="1">
      <alignment horizontal="center" vertical="center" wrapText="1"/>
    </xf>
    <xf numFmtId="0" fontId="18" fillId="0" borderId="0" xfId="0" applyFont="1"/>
    <xf numFmtId="0" fontId="0" fillId="0" borderId="23" xfId="0" applyBorder="1" applyAlignment="1">
      <alignment horizontal="center" vertical="center" wrapText="1"/>
    </xf>
    <xf numFmtId="0" fontId="0" fillId="0" borderId="0" xfId="0" applyAlignment="1">
      <alignment horizontal="center" vertical="center"/>
    </xf>
    <xf numFmtId="0" fontId="0" fillId="22" borderId="23" xfId="0" applyFill="1" applyBorder="1" applyAlignment="1">
      <alignment horizontal="center" vertical="center" wrapText="1"/>
    </xf>
    <xf numFmtId="0" fontId="0" fillId="22" borderId="23" xfId="0" applyFill="1" applyBorder="1"/>
    <xf numFmtId="0" fontId="0" fillId="22" borderId="23" xfId="0" applyFill="1" applyBorder="1" applyAlignment="1">
      <alignment horizontal="center" vertical="center"/>
    </xf>
    <xf numFmtId="0" fontId="0" fillId="23" borderId="23" xfId="0" applyFill="1" applyBorder="1" applyAlignment="1">
      <alignment horizontal="center" vertical="center" wrapText="1"/>
    </xf>
    <xf numFmtId="0" fontId="0" fillId="23" borderId="23" xfId="0" applyFill="1" applyBorder="1"/>
    <xf numFmtId="0" fontId="0" fillId="23" borderId="23" xfId="0" applyFill="1" applyBorder="1" applyAlignment="1">
      <alignment horizontal="center" vertical="center"/>
    </xf>
    <xf numFmtId="0" fontId="0" fillId="23" borderId="23" xfId="0" applyFill="1" applyBorder="1" applyAlignment="1">
      <alignment horizontal="center" vertical="center"/>
    </xf>
    <xf numFmtId="0" fontId="0" fillId="24" borderId="23" xfId="0" applyFill="1" applyBorder="1" applyAlignment="1">
      <alignment horizontal="center" vertical="center" wrapText="1"/>
    </xf>
    <xf numFmtId="0" fontId="0" fillId="24" borderId="23" xfId="0" applyFill="1" applyBorder="1"/>
    <xf numFmtId="0" fontId="0" fillId="24" borderId="23" xfId="0" applyFill="1" applyBorder="1" applyAlignment="1">
      <alignment horizontal="center" vertical="center"/>
    </xf>
    <xf numFmtId="0" fontId="0" fillId="0" borderId="0" xfId="0" applyFill="1" applyBorder="1" applyAlignment="1">
      <alignment horizontal="center" vertical="center"/>
    </xf>
    <xf numFmtId="0" fontId="0" fillId="22" borderId="23" xfId="0" applyFill="1" applyBorder="1" applyAlignment="1">
      <alignment textRotation="90"/>
    </xf>
    <xf numFmtId="0" fontId="0" fillId="22" borderId="23" xfId="0" applyFill="1" applyBorder="1" applyAlignment="1">
      <alignment textRotation="90" wrapText="1"/>
    </xf>
    <xf numFmtId="0" fontId="0" fillId="0" borderId="43" xfId="0" applyBorder="1" applyAlignment="1">
      <alignment horizontal="justify" vertical="top" wrapText="1"/>
    </xf>
    <xf numFmtId="0" fontId="0" fillId="9" borderId="19" xfId="0" applyFill="1" applyBorder="1" applyAlignment="1">
      <alignment horizontal="left" vertical="top" wrapText="1" indent="1"/>
    </xf>
    <xf numFmtId="164" fontId="11" fillId="7" borderId="16" xfId="2" applyFont="1" applyFill="1" applyBorder="1" applyAlignment="1" applyProtection="1">
      <alignment vertical="center"/>
      <protection locked="0"/>
    </xf>
    <xf numFmtId="164" fontId="11" fillId="7" borderId="55" xfId="2" applyFont="1" applyFill="1" applyBorder="1" applyAlignment="1" applyProtection="1">
      <alignment vertical="center"/>
      <protection locked="0"/>
    </xf>
    <xf numFmtId="164" fontId="9" fillId="6" borderId="20" xfId="2" applyFont="1" applyFill="1" applyBorder="1" applyAlignment="1">
      <alignment horizontal="center" wrapText="1"/>
    </xf>
    <xf numFmtId="164" fontId="9" fillId="6" borderId="21" xfId="2" applyFont="1" applyFill="1" applyBorder="1" applyAlignment="1">
      <alignment horizontal="center" wrapText="1"/>
    </xf>
    <xf numFmtId="164" fontId="9" fillId="6" borderId="22" xfId="2" applyFont="1" applyFill="1" applyBorder="1" applyAlignment="1">
      <alignment horizontal="center" wrapText="1"/>
    </xf>
    <xf numFmtId="164" fontId="11" fillId="7" borderId="53" xfId="2" applyFont="1" applyFill="1" applyBorder="1" applyAlignment="1" applyProtection="1">
      <alignment vertical="center"/>
      <protection locked="0"/>
    </xf>
    <xf numFmtId="164" fontId="9" fillId="5" borderId="63" xfId="2" applyFont="1" applyFill="1" applyBorder="1" applyAlignment="1">
      <alignment horizontal="center" wrapText="1"/>
    </xf>
    <xf numFmtId="164" fontId="9" fillId="5" borderId="64" xfId="2" applyFont="1" applyFill="1" applyBorder="1" applyAlignment="1">
      <alignment horizontal="center" wrapText="1"/>
    </xf>
    <xf numFmtId="164" fontId="9" fillId="5" borderId="65" xfId="2" applyFont="1" applyFill="1" applyBorder="1" applyAlignment="1">
      <alignment horizontal="center" wrapText="1"/>
    </xf>
    <xf numFmtId="0" fontId="3" fillId="9" borderId="24" xfId="0" applyFont="1" applyFill="1" applyBorder="1" applyAlignment="1">
      <alignment horizontal="center" vertical="center" wrapText="1"/>
    </xf>
    <xf numFmtId="0" fontId="3" fillId="9" borderId="25" xfId="0" applyFont="1" applyFill="1" applyBorder="1" applyAlignment="1">
      <alignment horizontal="center" vertical="center" wrapText="1"/>
    </xf>
    <xf numFmtId="0" fontId="3" fillId="9" borderId="17" xfId="0" applyFont="1" applyFill="1" applyBorder="1" applyAlignment="1">
      <alignment horizontal="center" vertical="center" wrapText="1"/>
    </xf>
  </cellXfs>
  <cellStyles count="3">
    <cellStyle name="Excel Built-in Normal" xfId="2"/>
    <cellStyle name="Normal" xfId="0" builtinId="0"/>
    <cellStyle name="Titre 2" xfId="1" builtinId="17"/>
  </cellStyles>
  <dxfs count="1">
    <dxf>
      <font>
        <color auto="1"/>
      </font>
      <fill>
        <patternFill>
          <bgColor rgb="FFFFFF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util_progression_pedagogique%20cycle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ycle3"/>
      <sheetName val="Contexte de l'enseignement"/>
      <sheetName val="Notice"/>
      <sheetName val="Programme"/>
      <sheetName val="Problématiques_compétences"/>
      <sheetName val="Progression_Cycle4"/>
      <sheetName val="Générateur de séquences"/>
      <sheetName val="S8"/>
      <sheetName val="S9"/>
      <sheetName val="S17"/>
      <sheetName val="S30"/>
    </sheetNames>
    <sheetDataSet>
      <sheetData sheetId="0" refreshError="1"/>
      <sheetData sheetId="1" refreshError="1"/>
      <sheetData sheetId="2" refreshError="1"/>
      <sheetData sheetId="3" refreshError="1"/>
      <sheetData sheetId="4">
        <row r="1">
          <cell r="D1" t="str">
            <v>Chronologie dans la progression</v>
          </cell>
        </row>
        <row r="3">
          <cell r="F3">
            <v>5</v>
          </cell>
          <cell r="G3">
            <v>5</v>
          </cell>
          <cell r="H3">
            <v>8</v>
          </cell>
          <cell r="I3">
            <v>4</v>
          </cell>
          <cell r="J3">
            <v>7</v>
          </cell>
          <cell r="K3">
            <v>7</v>
          </cell>
          <cell r="L3">
            <v>8</v>
          </cell>
          <cell r="M3">
            <v>4</v>
          </cell>
          <cell r="N3">
            <v>9</v>
          </cell>
          <cell r="O3">
            <v>6</v>
          </cell>
          <cell r="P3">
            <v>8</v>
          </cell>
          <cell r="Q3">
            <v>9</v>
          </cell>
          <cell r="R3">
            <v>11</v>
          </cell>
          <cell r="S3">
            <v>6</v>
          </cell>
          <cell r="T3">
            <v>2</v>
          </cell>
          <cell r="U3">
            <v>7</v>
          </cell>
          <cell r="V3">
            <v>8</v>
          </cell>
          <cell r="W3">
            <v>3</v>
          </cell>
          <cell r="X3">
            <v>8</v>
          </cell>
          <cell r="Y3">
            <v>6</v>
          </cell>
          <cell r="Z3">
            <v>5</v>
          </cell>
          <cell r="AA3">
            <v>2</v>
          </cell>
          <cell r="AB3">
            <v>5</v>
          </cell>
          <cell r="AC3">
            <v>6</v>
          </cell>
          <cell r="AD3">
            <v>4</v>
          </cell>
          <cell r="AE3">
            <v>3</v>
          </cell>
          <cell r="AF3">
            <v>3</v>
          </cell>
          <cell r="AG3">
            <v>3</v>
          </cell>
          <cell r="AH3">
            <v>7</v>
          </cell>
          <cell r="AI3">
            <v>5</v>
          </cell>
          <cell r="AJ3">
            <v>3</v>
          </cell>
          <cell r="AK3">
            <v>7</v>
          </cell>
        </row>
        <row r="4">
          <cell r="E4">
            <v>3</v>
          </cell>
          <cell r="H4" t="str">
            <v>x</v>
          </cell>
          <cell r="N4" t="str">
            <v>x</v>
          </cell>
          <cell r="Z4" t="str">
            <v>x</v>
          </cell>
        </row>
        <row r="5">
          <cell r="E5">
            <v>4</v>
          </cell>
          <cell r="N5" t="str">
            <v>x</v>
          </cell>
          <cell r="P5" t="str">
            <v>x</v>
          </cell>
          <cell r="V5" t="str">
            <v>x</v>
          </cell>
          <cell r="AB5" t="str">
            <v>x</v>
          </cell>
        </row>
        <row r="6">
          <cell r="D6" t="str">
            <v>S9</v>
          </cell>
          <cell r="E6">
            <v>4</v>
          </cell>
          <cell r="N6" t="str">
            <v>x</v>
          </cell>
          <cell r="P6" t="str">
            <v>x</v>
          </cell>
          <cell r="V6" t="str">
            <v>x</v>
          </cell>
          <cell r="W6" t="str">
            <v>x</v>
          </cell>
        </row>
        <row r="7">
          <cell r="E7">
            <v>4</v>
          </cell>
          <cell r="N7" t="str">
            <v>x</v>
          </cell>
          <cell r="R7" t="str">
            <v>x</v>
          </cell>
          <cell r="U7" t="str">
            <v>x</v>
          </cell>
          <cell r="V7" t="str">
            <v>x</v>
          </cell>
        </row>
        <row r="8">
          <cell r="E8">
            <v>3</v>
          </cell>
          <cell r="P8" t="str">
            <v>x</v>
          </cell>
          <cell r="R8" t="str">
            <v>x</v>
          </cell>
          <cell r="U8" t="str">
            <v>x</v>
          </cell>
        </row>
        <row r="9">
          <cell r="D9" t="str">
            <v>S2</v>
          </cell>
          <cell r="E9">
            <v>4</v>
          </cell>
          <cell r="N9" t="str">
            <v>x</v>
          </cell>
          <cell r="P9" t="str">
            <v>x</v>
          </cell>
          <cell r="R9" t="str">
            <v>x</v>
          </cell>
          <cell r="U9" t="str">
            <v>x</v>
          </cell>
        </row>
        <row r="10">
          <cell r="E10">
            <v>0</v>
          </cell>
        </row>
        <row r="11">
          <cell r="E11">
            <v>0</v>
          </cell>
        </row>
        <row r="12">
          <cell r="D12" t="str">
            <v>S3</v>
          </cell>
          <cell r="E12">
            <v>3</v>
          </cell>
          <cell r="F12" t="str">
            <v>x</v>
          </cell>
          <cell r="K12" t="str">
            <v>x</v>
          </cell>
          <cell r="Y12" t="str">
            <v>x</v>
          </cell>
        </row>
        <row r="13">
          <cell r="E13">
            <v>3</v>
          </cell>
          <cell r="K13" t="str">
            <v>x</v>
          </cell>
          <cell r="Y13" t="str">
            <v>x</v>
          </cell>
          <cell r="AC13" t="str">
            <v>x</v>
          </cell>
        </row>
        <row r="14">
          <cell r="E14">
            <v>3</v>
          </cell>
          <cell r="K14" t="str">
            <v>x</v>
          </cell>
          <cell r="AC14" t="str">
            <v>x</v>
          </cell>
          <cell r="AD14" t="str">
            <v>x</v>
          </cell>
        </row>
        <row r="15">
          <cell r="E15">
            <v>2</v>
          </cell>
          <cell r="Z15" t="str">
            <v>x</v>
          </cell>
          <cell r="AC15" t="str">
            <v>x</v>
          </cell>
        </row>
        <row r="16">
          <cell r="E16">
            <v>3</v>
          </cell>
          <cell r="Q16" t="str">
            <v>x</v>
          </cell>
          <cell r="V16" t="str">
            <v>x</v>
          </cell>
          <cell r="Z16" t="str">
            <v>x</v>
          </cell>
        </row>
        <row r="17">
          <cell r="E17">
            <v>0</v>
          </cell>
        </row>
        <row r="18">
          <cell r="E18">
            <v>0</v>
          </cell>
        </row>
        <row r="19">
          <cell r="E19">
            <v>0</v>
          </cell>
        </row>
        <row r="20">
          <cell r="D20" t="str">
            <v>S1</v>
          </cell>
          <cell r="E20">
            <v>2</v>
          </cell>
          <cell r="AJ20" t="str">
            <v>x</v>
          </cell>
          <cell r="AK20" t="str">
            <v>x</v>
          </cell>
        </row>
        <row r="21">
          <cell r="E21">
            <v>3</v>
          </cell>
          <cell r="M21" t="str">
            <v>x</v>
          </cell>
          <cell r="R21" t="str">
            <v>x</v>
          </cell>
          <cell r="AH21" t="str">
            <v>x</v>
          </cell>
        </row>
        <row r="22">
          <cell r="E22">
            <v>2</v>
          </cell>
          <cell r="P22" t="str">
            <v>x</v>
          </cell>
          <cell r="AH22" t="str">
            <v>x</v>
          </cell>
        </row>
        <row r="23">
          <cell r="E23">
            <v>3</v>
          </cell>
          <cell r="Q23" t="str">
            <v>x</v>
          </cell>
          <cell r="R23" t="str">
            <v>x</v>
          </cell>
          <cell r="AH23" t="str">
            <v>x</v>
          </cell>
        </row>
        <row r="24">
          <cell r="D24" t="str">
            <v>S11</v>
          </cell>
          <cell r="E24">
            <v>3</v>
          </cell>
          <cell r="F24" t="str">
            <v>x</v>
          </cell>
          <cell r="X24" t="str">
            <v>x</v>
          </cell>
          <cell r="Y24" t="str">
            <v>x</v>
          </cell>
        </row>
        <row r="25">
          <cell r="E25">
            <v>0</v>
          </cell>
        </row>
        <row r="26">
          <cell r="E26">
            <v>0</v>
          </cell>
        </row>
        <row r="27">
          <cell r="E27">
            <v>0</v>
          </cell>
        </row>
        <row r="28">
          <cell r="E28">
            <v>3</v>
          </cell>
          <cell r="H28" t="str">
            <v>x</v>
          </cell>
          <cell r="X28" t="str">
            <v>x</v>
          </cell>
          <cell r="AB28" t="str">
            <v>x</v>
          </cell>
        </row>
        <row r="29">
          <cell r="E29">
            <v>4</v>
          </cell>
          <cell r="H29" t="str">
            <v>x</v>
          </cell>
          <cell r="K29" t="str">
            <v>x</v>
          </cell>
          <cell r="L29" t="str">
            <v>x</v>
          </cell>
          <cell r="V29" t="str">
            <v>x</v>
          </cell>
        </row>
        <row r="30">
          <cell r="E30">
            <v>4</v>
          </cell>
          <cell r="J30" t="str">
            <v>x</v>
          </cell>
          <cell r="K30" t="str">
            <v>x</v>
          </cell>
          <cell r="L30" t="str">
            <v>x</v>
          </cell>
          <cell r="AB30" t="str">
            <v>x</v>
          </cell>
        </row>
        <row r="31">
          <cell r="D31" t="str">
            <v>S16</v>
          </cell>
          <cell r="E31">
            <v>4</v>
          </cell>
          <cell r="L31" t="str">
            <v>x</v>
          </cell>
          <cell r="M31" t="str">
            <v>x</v>
          </cell>
          <cell r="U31" t="str">
            <v>x</v>
          </cell>
          <cell r="V31" t="str">
            <v>x</v>
          </cell>
        </row>
        <row r="32">
          <cell r="D32" t="str">
            <v>S10</v>
          </cell>
          <cell r="E32">
            <v>4</v>
          </cell>
          <cell r="V32" t="str">
            <v>x</v>
          </cell>
          <cell r="Z32" t="str">
            <v>x</v>
          </cell>
          <cell r="AA32" t="str">
            <v>x</v>
          </cell>
          <cell r="AB32" t="str">
            <v>x</v>
          </cell>
        </row>
        <row r="33">
          <cell r="E33">
            <v>0</v>
          </cell>
        </row>
        <row r="34">
          <cell r="E34">
            <v>0</v>
          </cell>
        </row>
        <row r="35">
          <cell r="E35">
            <v>0</v>
          </cell>
        </row>
        <row r="36">
          <cell r="D36" t="str">
            <v>S12</v>
          </cell>
          <cell r="E36">
            <v>4</v>
          </cell>
          <cell r="O36" t="str">
            <v>x</v>
          </cell>
          <cell r="Q36" t="str">
            <v>x</v>
          </cell>
          <cell r="W36" t="str">
            <v>x</v>
          </cell>
          <cell r="X36" t="str">
            <v>x</v>
          </cell>
        </row>
        <row r="37">
          <cell r="E37">
            <v>3</v>
          </cell>
          <cell r="F37" t="str">
            <v>x</v>
          </cell>
          <cell r="G37" t="str">
            <v>x</v>
          </cell>
          <cell r="J37" t="str">
            <v>x</v>
          </cell>
        </row>
        <row r="38">
          <cell r="E38">
            <v>3</v>
          </cell>
          <cell r="O38" t="str">
            <v>x</v>
          </cell>
          <cell r="Q38" t="str">
            <v>x</v>
          </cell>
          <cell r="V38" t="str">
            <v>x</v>
          </cell>
        </row>
        <row r="39">
          <cell r="E39">
            <v>3</v>
          </cell>
          <cell r="O39" t="str">
            <v>x</v>
          </cell>
          <cell r="U39" t="str">
            <v>x</v>
          </cell>
          <cell r="X39" t="str">
            <v>x</v>
          </cell>
        </row>
        <row r="40">
          <cell r="D40" t="str">
            <v>S21</v>
          </cell>
          <cell r="E40">
            <v>4</v>
          </cell>
          <cell r="O40" t="str">
            <v>x</v>
          </cell>
          <cell r="W40" t="str">
            <v>x</v>
          </cell>
          <cell r="X40" t="str">
            <v>x</v>
          </cell>
          <cell r="AB40" t="str">
            <v>x</v>
          </cell>
        </row>
        <row r="41">
          <cell r="E41">
            <v>3</v>
          </cell>
          <cell r="H41" t="str">
            <v>x</v>
          </cell>
          <cell r="O41" t="str">
            <v>x</v>
          </cell>
          <cell r="X41" t="str">
            <v>x</v>
          </cell>
        </row>
        <row r="42">
          <cell r="E42">
            <v>0</v>
          </cell>
        </row>
        <row r="43">
          <cell r="E43">
            <v>0</v>
          </cell>
        </row>
        <row r="44">
          <cell r="D44" t="str">
            <v>S7</v>
          </cell>
          <cell r="E44">
            <v>3</v>
          </cell>
          <cell r="O44" t="str">
            <v>x</v>
          </cell>
          <cell r="AH44" t="str">
            <v>x</v>
          </cell>
          <cell r="AI44" t="str">
            <v>x</v>
          </cell>
        </row>
        <row r="45">
          <cell r="E45">
            <v>3</v>
          </cell>
          <cell r="U45" t="str">
            <v>x</v>
          </cell>
          <cell r="AH45" t="str">
            <v>x</v>
          </cell>
          <cell r="AI45" t="str">
            <v>x</v>
          </cell>
        </row>
        <row r="46">
          <cell r="E46">
            <v>3</v>
          </cell>
          <cell r="U46" t="str">
            <v>x</v>
          </cell>
          <cell r="AH46" t="str">
            <v>x</v>
          </cell>
          <cell r="AI46" t="str">
            <v>x</v>
          </cell>
        </row>
        <row r="47">
          <cell r="E47">
            <v>3</v>
          </cell>
          <cell r="H47" t="str">
            <v>x</v>
          </cell>
          <cell r="M47" t="str">
            <v>x</v>
          </cell>
          <cell r="R47" t="str">
            <v>x</v>
          </cell>
        </row>
        <row r="48">
          <cell r="E48">
            <v>0</v>
          </cell>
        </row>
        <row r="49">
          <cell r="E49">
            <v>0</v>
          </cell>
        </row>
        <row r="50">
          <cell r="E50">
            <v>0</v>
          </cell>
        </row>
        <row r="51">
          <cell r="E51">
            <v>0</v>
          </cell>
        </row>
        <row r="52">
          <cell r="D52" t="str">
            <v>S8</v>
          </cell>
          <cell r="E52">
            <v>4</v>
          </cell>
          <cell r="X52" t="str">
            <v>x</v>
          </cell>
          <cell r="Y52" t="str">
            <v>x</v>
          </cell>
          <cell r="AD52" t="str">
            <v>x</v>
          </cell>
          <cell r="AF52" t="str">
            <v>x</v>
          </cell>
        </row>
        <row r="53">
          <cell r="D53" t="str">
            <v>S25</v>
          </cell>
          <cell r="E53">
            <v>3</v>
          </cell>
          <cell r="Y53" t="str">
            <v>x</v>
          </cell>
          <cell r="AC53" t="str">
            <v>x</v>
          </cell>
          <cell r="AF53" t="str">
            <v>x</v>
          </cell>
        </row>
        <row r="54">
          <cell r="D54" t="str">
            <v>S29</v>
          </cell>
          <cell r="E54">
            <v>4</v>
          </cell>
          <cell r="K54" t="str">
            <v>x</v>
          </cell>
          <cell r="Y54" t="str">
            <v>x</v>
          </cell>
          <cell r="AD54" t="str">
            <v>x</v>
          </cell>
          <cell r="AE54" t="str">
            <v>x</v>
          </cell>
        </row>
        <row r="55">
          <cell r="D55" t="str">
            <v>S17</v>
          </cell>
          <cell r="E55">
            <v>3</v>
          </cell>
          <cell r="T55" t="str">
            <v>x</v>
          </cell>
          <cell r="Z55" t="str">
            <v>x</v>
          </cell>
          <cell r="AC55" t="str">
            <v>x</v>
          </cell>
        </row>
        <row r="56">
          <cell r="E56">
            <v>0</v>
          </cell>
        </row>
        <row r="57">
          <cell r="E57">
            <v>0</v>
          </cell>
        </row>
        <row r="58">
          <cell r="E58">
            <v>0</v>
          </cell>
        </row>
        <row r="59">
          <cell r="E59">
            <v>0</v>
          </cell>
        </row>
        <row r="60">
          <cell r="D60" t="str">
            <v>S24</v>
          </cell>
          <cell r="E60">
            <v>3</v>
          </cell>
          <cell r="AA60" t="str">
            <v>x</v>
          </cell>
          <cell r="AE60" t="str">
            <v>x</v>
          </cell>
          <cell r="AG60" t="str">
            <v>x</v>
          </cell>
        </row>
        <row r="61">
          <cell r="E61">
            <v>3</v>
          </cell>
          <cell r="AD61" t="str">
            <v>x</v>
          </cell>
          <cell r="AE61" t="str">
            <v>x</v>
          </cell>
          <cell r="AG61" t="str">
            <v>x</v>
          </cell>
        </row>
        <row r="62">
          <cell r="D62" t="str">
            <v>S30</v>
          </cell>
          <cell r="E62">
            <v>3</v>
          </cell>
          <cell r="T62" t="str">
            <v>x</v>
          </cell>
          <cell r="AC62" t="str">
            <v>x</v>
          </cell>
          <cell r="AF62" t="str">
            <v>x</v>
          </cell>
        </row>
        <row r="63">
          <cell r="E63">
            <v>0</v>
          </cell>
        </row>
        <row r="64">
          <cell r="E64">
            <v>0</v>
          </cell>
        </row>
        <row r="65">
          <cell r="E65">
            <v>0</v>
          </cell>
        </row>
        <row r="66">
          <cell r="E66">
            <v>0</v>
          </cell>
        </row>
        <row r="67">
          <cell r="E67">
            <v>0</v>
          </cell>
        </row>
        <row r="68">
          <cell r="D68" t="str">
            <v>S4</v>
          </cell>
          <cell r="E68">
            <v>3</v>
          </cell>
          <cell r="M68" t="str">
            <v>x</v>
          </cell>
          <cell r="AG68" t="str">
            <v>x</v>
          </cell>
          <cell r="AK68" t="str">
            <v>x</v>
          </cell>
        </row>
        <row r="69">
          <cell r="E69">
            <v>3</v>
          </cell>
          <cell r="Q69" t="str">
            <v>x</v>
          </cell>
          <cell r="R69" t="str">
            <v>x</v>
          </cell>
          <cell r="AK69" t="str">
            <v>x</v>
          </cell>
        </row>
        <row r="70">
          <cell r="E70">
            <v>2</v>
          </cell>
          <cell r="Q70" t="str">
            <v>x</v>
          </cell>
          <cell r="AK70" t="str">
            <v>x</v>
          </cell>
        </row>
        <row r="71">
          <cell r="E71">
            <v>0</v>
          </cell>
        </row>
        <row r="72">
          <cell r="E72">
            <v>0</v>
          </cell>
        </row>
        <row r="73">
          <cell r="E73">
            <v>0</v>
          </cell>
        </row>
        <row r="74">
          <cell r="E74">
            <v>0</v>
          </cell>
        </row>
        <row r="75">
          <cell r="E75">
            <v>0</v>
          </cell>
        </row>
        <row r="76">
          <cell r="D76" t="str">
            <v>S23</v>
          </cell>
          <cell r="E76">
            <v>3</v>
          </cell>
          <cell r="AI76" t="str">
            <v>x</v>
          </cell>
          <cell r="AJ76" t="str">
            <v>x</v>
          </cell>
          <cell r="AK76" t="str">
            <v>x</v>
          </cell>
        </row>
        <row r="77">
          <cell r="E77">
            <v>3</v>
          </cell>
          <cell r="AI77" t="str">
            <v>x</v>
          </cell>
          <cell r="AJ77" t="str">
            <v>x</v>
          </cell>
          <cell r="AK77" t="str">
            <v>x</v>
          </cell>
        </row>
        <row r="78">
          <cell r="D78" t="str">
            <v>S15</v>
          </cell>
          <cell r="E78">
            <v>3</v>
          </cell>
          <cell r="X78" t="str">
            <v>x</v>
          </cell>
          <cell r="AH78" t="str">
            <v>x</v>
          </cell>
          <cell r="AK78" t="str">
            <v>x</v>
          </cell>
        </row>
        <row r="79">
          <cell r="E79">
            <v>0</v>
          </cell>
        </row>
        <row r="80">
          <cell r="E80">
            <v>0</v>
          </cell>
        </row>
        <row r="81">
          <cell r="E81">
            <v>0</v>
          </cell>
        </row>
        <row r="82">
          <cell r="E82">
            <v>0</v>
          </cell>
        </row>
        <row r="83">
          <cell r="E83">
            <v>0</v>
          </cell>
        </row>
        <row r="84">
          <cell r="D84" t="str">
            <v>S22</v>
          </cell>
          <cell r="E84">
            <v>4</v>
          </cell>
          <cell r="F84" t="str">
            <v>x</v>
          </cell>
          <cell r="G84" t="str">
            <v>x</v>
          </cell>
          <cell r="J84" t="str">
            <v>x</v>
          </cell>
          <cell r="L84" t="str">
            <v>x</v>
          </cell>
        </row>
        <row r="85">
          <cell r="E85">
            <v>3</v>
          </cell>
          <cell r="K85" t="str">
            <v>x</v>
          </cell>
          <cell r="Q85" t="str">
            <v>x</v>
          </cell>
          <cell r="S85" t="str">
            <v>x</v>
          </cell>
        </row>
        <row r="86">
          <cell r="E86">
            <v>4</v>
          </cell>
          <cell r="F86" t="str">
            <v>x</v>
          </cell>
          <cell r="G86" t="str">
            <v>x</v>
          </cell>
          <cell r="J86" t="str">
            <v>x</v>
          </cell>
          <cell r="S86" t="str">
            <v>x</v>
          </cell>
        </row>
        <row r="87">
          <cell r="E87">
            <v>0</v>
          </cell>
        </row>
        <row r="88">
          <cell r="E88">
            <v>0</v>
          </cell>
        </row>
        <row r="89">
          <cell r="E89">
            <v>0</v>
          </cell>
        </row>
        <row r="90">
          <cell r="E90">
            <v>0</v>
          </cell>
        </row>
        <row r="91">
          <cell r="E91">
            <v>0</v>
          </cell>
        </row>
        <row r="92">
          <cell r="E92">
            <v>0</v>
          </cell>
        </row>
        <row r="93">
          <cell r="E93">
            <v>0</v>
          </cell>
        </row>
        <row r="94">
          <cell r="E94">
            <v>0</v>
          </cell>
        </row>
        <row r="95">
          <cell r="E95">
            <v>0</v>
          </cell>
        </row>
        <row r="96">
          <cell r="E96">
            <v>0</v>
          </cell>
        </row>
        <row r="97">
          <cell r="E97">
            <v>0</v>
          </cell>
        </row>
        <row r="98">
          <cell r="E98">
            <v>0</v>
          </cell>
        </row>
        <row r="99">
          <cell r="E99">
            <v>0</v>
          </cell>
        </row>
        <row r="100">
          <cell r="E100">
            <v>0</v>
          </cell>
        </row>
        <row r="101">
          <cell r="E101">
            <v>0</v>
          </cell>
        </row>
        <row r="102">
          <cell r="E102">
            <v>0</v>
          </cell>
        </row>
        <row r="103">
          <cell r="E103">
            <v>0</v>
          </cell>
        </row>
        <row r="104">
          <cell r="E104">
            <v>0</v>
          </cell>
        </row>
        <row r="105">
          <cell r="E105">
            <v>0</v>
          </cell>
        </row>
        <row r="106">
          <cell r="E106">
            <v>0</v>
          </cell>
        </row>
        <row r="107">
          <cell r="E107">
            <v>0</v>
          </cell>
        </row>
        <row r="108">
          <cell r="D108" t="str">
            <v>S5</v>
          </cell>
          <cell r="E108">
            <v>4</v>
          </cell>
          <cell r="I108" t="str">
            <v>x</v>
          </cell>
          <cell r="N108" t="str">
            <v>x</v>
          </cell>
          <cell r="P108" t="str">
            <v>x</v>
          </cell>
          <cell r="R108" t="str">
            <v>x</v>
          </cell>
        </row>
        <row r="109">
          <cell r="D109" t="str">
            <v>S6</v>
          </cell>
          <cell r="E109">
            <v>3</v>
          </cell>
          <cell r="L109" t="str">
            <v>x</v>
          </cell>
          <cell r="Q109" t="str">
            <v>x</v>
          </cell>
          <cell r="S109" t="str">
            <v>x</v>
          </cell>
        </row>
        <row r="110">
          <cell r="D110" t="str">
            <v>S13</v>
          </cell>
          <cell r="E110">
            <v>4</v>
          </cell>
          <cell r="H110" t="str">
            <v>x</v>
          </cell>
          <cell r="I110" t="str">
            <v>x</v>
          </cell>
          <cell r="N110" t="str">
            <v>x</v>
          </cell>
          <cell r="R110" t="str">
            <v>x</v>
          </cell>
        </row>
        <row r="111">
          <cell r="D111" t="str">
            <v>S14</v>
          </cell>
          <cell r="E111">
            <v>4</v>
          </cell>
          <cell r="J111" t="str">
            <v>x</v>
          </cell>
          <cell r="L111" t="str">
            <v>x</v>
          </cell>
          <cell r="Q111" t="str">
            <v>x</v>
          </cell>
          <cell r="S111" t="str">
            <v>x</v>
          </cell>
        </row>
        <row r="112">
          <cell r="D112" t="str">
            <v>S18</v>
          </cell>
          <cell r="E112">
            <v>4</v>
          </cell>
          <cell r="H112" t="str">
            <v>x</v>
          </cell>
          <cell r="N112" t="str">
            <v>x</v>
          </cell>
          <cell r="P112" t="str">
            <v>x</v>
          </cell>
          <cell r="R112" t="str">
            <v>x</v>
          </cell>
        </row>
        <row r="113">
          <cell r="D113" t="str">
            <v>S19</v>
          </cell>
          <cell r="E113">
            <v>2</v>
          </cell>
          <cell r="I113" t="str">
            <v>x</v>
          </cell>
          <cell r="S113" t="str">
            <v>x</v>
          </cell>
        </row>
        <row r="114">
          <cell r="D114" t="str">
            <v>S20</v>
          </cell>
          <cell r="E114">
            <v>3</v>
          </cell>
          <cell r="G114" t="str">
            <v>x</v>
          </cell>
          <cell r="J114" t="str">
            <v>x</v>
          </cell>
          <cell r="L114" t="str">
            <v>x</v>
          </cell>
        </row>
        <row r="115">
          <cell r="D115" t="str">
            <v>S26</v>
          </cell>
          <cell r="E115">
            <v>4</v>
          </cell>
          <cell r="H115" t="str">
            <v>x</v>
          </cell>
          <cell r="N115" t="str">
            <v>x</v>
          </cell>
          <cell r="P115" t="str">
            <v>x</v>
          </cell>
          <cell r="R115" t="str">
            <v>x</v>
          </cell>
        </row>
        <row r="116">
          <cell r="D116" t="str">
            <v>S27</v>
          </cell>
          <cell r="E116">
            <v>2</v>
          </cell>
          <cell r="I116" t="str">
            <v>x</v>
          </cell>
          <cell r="S116" t="str">
            <v>x</v>
          </cell>
        </row>
        <row r="117">
          <cell r="D117" t="str">
            <v>S28</v>
          </cell>
          <cell r="E117">
            <v>3</v>
          </cell>
          <cell r="G117" t="str">
            <v>x</v>
          </cell>
          <cell r="J117" t="str">
            <v>x</v>
          </cell>
          <cell r="L117" t="str">
            <v>x</v>
          </cell>
        </row>
      </sheetData>
      <sheetData sheetId="5">
        <row r="4">
          <cell r="I4" t="str">
            <v>S1</v>
          </cell>
          <cell r="J4" t="str">
            <v>S2</v>
          </cell>
          <cell r="K4" t="str">
            <v>S3</v>
          </cell>
          <cell r="L4" t="str">
            <v>S4</v>
          </cell>
          <cell r="M4" t="str">
            <v>S5</v>
          </cell>
          <cell r="N4" t="str">
            <v>S6</v>
          </cell>
          <cell r="O4" t="str">
            <v>S7</v>
          </cell>
          <cell r="P4" t="str">
            <v>S8</v>
          </cell>
          <cell r="Q4" t="str">
            <v>S9</v>
          </cell>
          <cell r="R4" t="str">
            <v>S10</v>
          </cell>
          <cell r="S4" t="str">
            <v>S11</v>
          </cell>
          <cell r="T4" t="str">
            <v>S12</v>
          </cell>
          <cell r="U4" t="str">
            <v>S13</v>
          </cell>
          <cell r="V4" t="str">
            <v>S14</v>
          </cell>
          <cell r="W4" t="str">
            <v>S15</v>
          </cell>
          <cell r="X4" t="str">
            <v>S16</v>
          </cell>
          <cell r="Y4" t="str">
            <v>S17</v>
          </cell>
          <cell r="Z4" t="str">
            <v>S18</v>
          </cell>
          <cell r="AA4" t="str">
            <v>S19</v>
          </cell>
          <cell r="AB4" t="str">
            <v>S20</v>
          </cell>
          <cell r="AC4" t="str">
            <v>S21</v>
          </cell>
          <cell r="AD4" t="str">
            <v>S22</v>
          </cell>
          <cell r="AE4" t="str">
            <v>S23</v>
          </cell>
          <cell r="AF4" t="str">
            <v>S24</v>
          </cell>
          <cell r="AG4" t="str">
            <v>S25</v>
          </cell>
          <cell r="AH4" t="str">
            <v>S26</v>
          </cell>
          <cell r="AI4" t="str">
            <v>S27</v>
          </cell>
          <cell r="AJ4" t="str">
            <v>S28</v>
          </cell>
          <cell r="AK4" t="str">
            <v>S29</v>
          </cell>
          <cell r="AL4" t="str">
            <v>S30</v>
          </cell>
        </row>
      </sheetData>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48"/>
  <sheetViews>
    <sheetView tabSelected="1" topLeftCell="A25" zoomScale="50" zoomScaleNormal="50" workbookViewId="0">
      <selection activeCell="A45" sqref="A45"/>
    </sheetView>
  </sheetViews>
  <sheetFormatPr baseColWidth="10" defaultRowHeight="15"/>
  <cols>
    <col min="1" max="1" width="23.5703125" customWidth="1"/>
    <col min="2" max="2" width="7.7109375" customWidth="1"/>
    <col min="3" max="3" width="67.85546875" customWidth="1"/>
    <col min="4" max="4" width="10.85546875" customWidth="1"/>
    <col min="5" max="5" width="14.5703125" customWidth="1"/>
    <col min="6" max="7" width="10.85546875" customWidth="1"/>
    <col min="8" max="8" width="3.140625" customWidth="1"/>
    <col min="9" max="9" width="5.140625" customWidth="1"/>
    <col min="10" max="10" width="5.7109375" customWidth="1"/>
    <col min="11" max="14" width="5.140625" customWidth="1"/>
    <col min="15" max="15" width="7.140625" customWidth="1"/>
    <col min="16" max="38" width="5.140625" customWidth="1"/>
  </cols>
  <sheetData>
    <row r="1" spans="1:39" ht="0.75" customHeight="1" thickBot="1">
      <c r="I1" s="1" t="s">
        <v>0</v>
      </c>
      <c r="J1" s="2"/>
      <c r="K1" s="2"/>
      <c r="L1" s="2"/>
      <c r="M1" s="2"/>
      <c r="N1" s="2"/>
      <c r="O1" s="2"/>
      <c r="P1" s="2"/>
      <c r="Q1" s="2"/>
      <c r="R1" s="2"/>
      <c r="S1" s="2"/>
      <c r="T1" s="2"/>
      <c r="U1" s="2"/>
      <c r="V1" s="2"/>
      <c r="W1" s="2"/>
      <c r="X1" s="2"/>
      <c r="Y1" s="2"/>
      <c r="Z1" s="2"/>
      <c r="AA1" s="2"/>
      <c r="AB1" s="2"/>
      <c r="AC1" s="2"/>
      <c r="AD1" s="2"/>
      <c r="AE1" s="2"/>
      <c r="AF1" s="2"/>
      <c r="AG1" s="2"/>
      <c r="AH1" s="2"/>
      <c r="AI1" s="2"/>
      <c r="AJ1" s="2"/>
      <c r="AK1" s="2"/>
      <c r="AL1" s="3"/>
    </row>
    <row r="2" spans="1:39" ht="17.25" hidden="1" customHeight="1" thickBot="1">
      <c r="H2" s="4"/>
      <c r="I2" s="5" t="str">
        <f>IF(MATCH([1]Progression_Cycle4!I4,[1]Problématiques_compétences!$D$1:$D$118,0)&gt;107,"P","")</f>
        <v/>
      </c>
      <c r="J2" s="5" t="str">
        <f>IF(MATCH([1]Progression_Cycle4!J4,[1]Problématiques_compétences!$D$1:$D$118,0)&gt;107,"P","")</f>
        <v/>
      </c>
      <c r="K2" s="5" t="str">
        <f>IF(MATCH([1]Progression_Cycle4!K4,[1]Problématiques_compétences!$D$1:$D$118,0)&gt;107,"P","")</f>
        <v/>
      </c>
      <c r="L2" s="5" t="str">
        <f>IF(MATCH([1]Progression_Cycle4!L4,[1]Problématiques_compétences!$D$1:$D$118,0)&gt;107,"P","")</f>
        <v/>
      </c>
      <c r="M2" s="5" t="str">
        <f>IF(MATCH([1]Progression_Cycle4!M4,[1]Problématiques_compétences!$D$1:$D$118,0)&gt;107,"P","")</f>
        <v>P</v>
      </c>
      <c r="N2" s="5" t="str">
        <f>IF(MATCH([1]Progression_Cycle4!N4,[1]Problématiques_compétences!$D$1:$D$118,0)&gt;107,"P","")</f>
        <v>P</v>
      </c>
      <c r="O2" s="5" t="str">
        <f>IF(MATCH([1]Progression_Cycle4!O4,[1]Problématiques_compétences!$D$1:$D$118,0)&gt;107,"P","")</f>
        <v/>
      </c>
      <c r="P2" s="5" t="str">
        <f>IF(MATCH([1]Progression_Cycle4!P4,[1]Problématiques_compétences!$D$1:$D$118,0)&gt;107,"P","")</f>
        <v/>
      </c>
      <c r="Q2" s="5" t="str">
        <f>IF(MATCH([1]Progression_Cycle4!Q4,[1]Problématiques_compétences!$D$1:$D$118,0)&gt;107,"P","")</f>
        <v/>
      </c>
      <c r="R2" s="5" t="str">
        <f>IF(MATCH([1]Progression_Cycle4!R4,[1]Problématiques_compétences!$D$1:$D$118,0)&gt;107,"P","")</f>
        <v/>
      </c>
      <c r="S2" s="5" t="str">
        <f>IF(MATCH([1]Progression_Cycle4!S4,[1]Problématiques_compétences!$D$1:$D$118,0)&gt;107,"P","")</f>
        <v/>
      </c>
      <c r="T2" s="5" t="str">
        <f>IF(MATCH([1]Progression_Cycle4!T4,[1]Problématiques_compétences!$D$1:$D$118,0)&gt;107,"P","")</f>
        <v/>
      </c>
      <c r="U2" s="5" t="str">
        <f>IF(MATCH([1]Progression_Cycle4!U4,[1]Problématiques_compétences!$D$1:$D$118,0)&gt;107,"P","")</f>
        <v>P</v>
      </c>
      <c r="V2" s="5" t="str">
        <f>IF(MATCH([1]Progression_Cycle4!V4,[1]Problématiques_compétences!$D$1:$D$118,0)&gt;107,"P","")</f>
        <v>P</v>
      </c>
      <c r="W2" s="5" t="str">
        <f>IF(MATCH([1]Progression_Cycle4!W4,[1]Problématiques_compétences!$D$1:$D$118,0)&gt;107,"P","")</f>
        <v/>
      </c>
      <c r="X2" s="5" t="str">
        <f>IF(MATCH([1]Progression_Cycle4!X4,[1]Problématiques_compétences!$D$1:$D$118,0)&gt;107,"P","")</f>
        <v/>
      </c>
      <c r="Y2" s="5" t="str">
        <f>IF(MATCH([1]Progression_Cycle4!Y4,[1]Problématiques_compétences!$D$1:$D$118,0)&gt;107,"P","")</f>
        <v/>
      </c>
      <c r="Z2" s="5" t="str">
        <f>IF(MATCH([1]Progression_Cycle4!Z4,[1]Problématiques_compétences!$D$1:$D$118,0)&gt;107,"P","")</f>
        <v>P</v>
      </c>
      <c r="AA2" s="5" t="str">
        <f>IF(MATCH([1]Progression_Cycle4!AA4,[1]Problématiques_compétences!$D$1:$D$118,0)&gt;107,"P","")</f>
        <v>P</v>
      </c>
      <c r="AB2" s="5" t="str">
        <f>IF(MATCH([1]Progression_Cycle4!AB4,[1]Problématiques_compétences!$D$1:$D$118,0)&gt;107,"P","")</f>
        <v>P</v>
      </c>
      <c r="AC2" s="5" t="str">
        <f>IF(MATCH([1]Progression_Cycle4!AC4,[1]Problématiques_compétences!$D$1:$D$118,0)&gt;107,"P","")</f>
        <v/>
      </c>
      <c r="AD2" s="5" t="str">
        <f>IF(MATCH([1]Progression_Cycle4!AD4,[1]Problématiques_compétences!$D$1:$D$118,0)&gt;107,"P","")</f>
        <v/>
      </c>
      <c r="AE2" s="5" t="str">
        <f>IF(MATCH([1]Progression_Cycle4!AE4,[1]Problématiques_compétences!$D$1:$D$118,0)&gt;107,"P","")</f>
        <v/>
      </c>
      <c r="AF2" s="5" t="str">
        <f>IF(MATCH([1]Progression_Cycle4!AF4,[1]Problématiques_compétences!$D$1:$D$118,0)&gt;107,"P","")</f>
        <v/>
      </c>
      <c r="AG2" s="5" t="str">
        <f>IF(MATCH([1]Progression_Cycle4!AG4,[1]Problématiques_compétences!$D$1:$D$118,0)&gt;107,"P","")</f>
        <v/>
      </c>
      <c r="AH2" s="5" t="str">
        <f>IF(MATCH([1]Progression_Cycle4!AH4,[1]Problématiques_compétences!$D$1:$D$118,0)&gt;107,"P","")</f>
        <v>P</v>
      </c>
      <c r="AI2" s="5" t="str">
        <f>IF(MATCH([1]Progression_Cycle4!AI4,[1]Problématiques_compétences!$D$1:$D$118,0)&gt;107,"P","")</f>
        <v>P</v>
      </c>
      <c r="AJ2" s="5" t="str">
        <f>IF(MATCH([1]Progression_Cycle4!AJ4,[1]Problématiques_compétences!$D$1:$D$118,0)&gt;107,"P","")</f>
        <v>P</v>
      </c>
      <c r="AK2" s="5" t="str">
        <f>IF(MATCH([1]Progression_Cycle4!AK4,[1]Problématiques_compétences!$D$1:$D$118,0)&gt;107,"P","")</f>
        <v/>
      </c>
      <c r="AL2" s="5" t="str">
        <f>IF(MATCH([1]Progression_Cycle4!AL4,[1]Problématiques_compétences!$D$1:$D$118,0)&gt;107,"P","")</f>
        <v/>
      </c>
    </row>
    <row r="3" spans="1:39" ht="375.75" customHeight="1" thickBot="1">
      <c r="A3" s="6" t="s">
        <v>1</v>
      </c>
      <c r="B3" s="6"/>
      <c r="C3" s="6"/>
      <c r="D3" s="7" t="s">
        <v>2</v>
      </c>
      <c r="E3" s="8" t="s">
        <v>3</v>
      </c>
      <c r="F3" s="8" t="s">
        <v>4</v>
      </c>
      <c r="G3" s="9" t="s">
        <v>5</v>
      </c>
      <c r="H3" s="10" t="s">
        <v>6</v>
      </c>
      <c r="I3" s="401" t="s">
        <v>403</v>
      </c>
      <c r="J3" s="401" t="s">
        <v>447</v>
      </c>
      <c r="K3" s="401" t="s">
        <v>448</v>
      </c>
      <c r="L3" s="400" t="s">
        <v>405</v>
      </c>
      <c r="M3" s="400" t="s">
        <v>409</v>
      </c>
      <c r="N3" s="11" t="s">
        <v>410</v>
      </c>
      <c r="O3" s="401" t="s">
        <v>411</v>
      </c>
      <c r="P3" s="11" t="s">
        <v>414</v>
      </c>
      <c r="Q3" s="11"/>
      <c r="R3" s="11"/>
      <c r="S3" s="11" t="s">
        <v>418</v>
      </c>
      <c r="T3" s="11" t="s">
        <v>419</v>
      </c>
      <c r="U3" s="11" t="s">
        <v>420</v>
      </c>
      <c r="V3" s="11" t="s">
        <v>423</v>
      </c>
      <c r="W3" s="11" t="s">
        <v>424</v>
      </c>
      <c r="X3" s="11" t="s">
        <v>428</v>
      </c>
      <c r="Y3" s="11" t="s">
        <v>429</v>
      </c>
      <c r="Z3" s="11" t="s">
        <v>430</v>
      </c>
      <c r="AA3" s="11" t="s">
        <v>434</v>
      </c>
      <c r="AB3" s="11" t="s">
        <v>435</v>
      </c>
      <c r="AC3" s="11" t="s">
        <v>436</v>
      </c>
      <c r="AD3" s="11" t="s">
        <v>437</v>
      </c>
      <c r="AE3" s="11" t="s">
        <v>454</v>
      </c>
      <c r="AF3" s="11" t="s">
        <v>438</v>
      </c>
      <c r="AG3" s="11" t="s">
        <v>455</v>
      </c>
      <c r="AH3" s="11" t="s">
        <v>456</v>
      </c>
      <c r="AI3" s="11"/>
      <c r="AJ3" s="11"/>
      <c r="AK3" s="11"/>
      <c r="AL3" s="11"/>
    </row>
    <row r="4" spans="1:39" ht="15.75" thickBot="1">
      <c r="A4" s="12" t="s">
        <v>7</v>
      </c>
      <c r="B4" s="13"/>
      <c r="C4" s="13"/>
      <c r="D4" s="13"/>
      <c r="E4" s="13"/>
      <c r="F4" s="13"/>
      <c r="G4" s="14"/>
      <c r="H4" s="10"/>
      <c r="I4" s="15" t="s">
        <v>8</v>
      </c>
      <c r="J4" s="15" t="s">
        <v>9</v>
      </c>
      <c r="K4" s="15" t="s">
        <v>10</v>
      </c>
      <c r="L4" s="15" t="s">
        <v>11</v>
      </c>
      <c r="M4" s="15" t="s">
        <v>12</v>
      </c>
      <c r="N4" s="15" t="s">
        <v>13</v>
      </c>
      <c r="O4" s="15" t="s">
        <v>14</v>
      </c>
      <c r="P4" s="15" t="s">
        <v>15</v>
      </c>
      <c r="Q4" s="15" t="s">
        <v>16</v>
      </c>
      <c r="R4" s="15" t="s">
        <v>17</v>
      </c>
      <c r="S4" s="15" t="s">
        <v>18</v>
      </c>
      <c r="T4" s="15" t="s">
        <v>19</v>
      </c>
      <c r="U4" s="15" t="s">
        <v>20</v>
      </c>
      <c r="V4" s="15" t="s">
        <v>21</v>
      </c>
      <c r="W4" s="15" t="s">
        <v>22</v>
      </c>
      <c r="X4" s="15" t="s">
        <v>23</v>
      </c>
      <c r="Y4" s="15" t="s">
        <v>24</v>
      </c>
      <c r="Z4" s="15" t="s">
        <v>25</v>
      </c>
      <c r="AA4" s="15" t="s">
        <v>26</v>
      </c>
      <c r="AB4" s="15" t="s">
        <v>27</v>
      </c>
      <c r="AC4" s="16" t="s">
        <v>28</v>
      </c>
      <c r="AD4" s="16" t="s">
        <v>29</v>
      </c>
      <c r="AE4" s="16" t="s">
        <v>30</v>
      </c>
      <c r="AF4" s="16" t="s">
        <v>31</v>
      </c>
      <c r="AG4" s="16" t="s">
        <v>32</v>
      </c>
      <c r="AH4" s="16" t="s">
        <v>33</v>
      </c>
      <c r="AI4" s="16" t="s">
        <v>34</v>
      </c>
      <c r="AJ4" s="16" t="s">
        <v>35</v>
      </c>
      <c r="AK4" s="16" t="s">
        <v>36</v>
      </c>
      <c r="AL4" s="17" t="s">
        <v>37</v>
      </c>
    </row>
    <row r="5" spans="1:39" ht="15.75" thickBot="1">
      <c r="A5" s="18" t="s">
        <v>38</v>
      </c>
      <c r="B5" s="19"/>
      <c r="C5" s="19"/>
      <c r="D5" s="19"/>
      <c r="E5" s="19"/>
      <c r="F5" s="19"/>
      <c r="G5" s="19"/>
      <c r="H5" s="10"/>
      <c r="I5" s="410" t="s">
        <v>400</v>
      </c>
      <c r="J5" s="411"/>
      <c r="K5" s="411"/>
      <c r="L5" s="411"/>
      <c r="M5" s="411"/>
      <c r="N5" s="411"/>
      <c r="O5" s="411"/>
      <c r="P5" s="411"/>
      <c r="Q5" s="411"/>
      <c r="R5" s="412"/>
      <c r="S5" s="406" t="s">
        <v>452</v>
      </c>
      <c r="T5" s="407"/>
      <c r="U5" s="407"/>
      <c r="V5" s="407"/>
      <c r="W5" s="407"/>
      <c r="X5" s="407"/>
      <c r="Y5" s="407"/>
      <c r="Z5" s="408"/>
      <c r="AA5" s="406" t="s">
        <v>453</v>
      </c>
      <c r="AB5" s="407"/>
      <c r="AC5" s="407"/>
      <c r="AD5" s="407"/>
      <c r="AE5" s="407"/>
      <c r="AF5" s="407"/>
      <c r="AG5" s="407"/>
      <c r="AH5" s="407"/>
      <c r="AI5" s="407"/>
      <c r="AJ5" s="407"/>
      <c r="AK5" s="407"/>
      <c r="AL5" s="408"/>
    </row>
    <row r="6" spans="1:39" ht="15.75" thickBot="1">
      <c r="A6" s="20" t="s">
        <v>39</v>
      </c>
      <c r="B6" s="21"/>
      <c r="C6" s="21"/>
      <c r="D6" s="21"/>
      <c r="E6" s="21"/>
      <c r="F6" s="21"/>
      <c r="G6" s="22"/>
      <c r="H6" s="23"/>
      <c r="I6" s="409"/>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5"/>
      <c r="AM6" s="24"/>
    </row>
    <row r="7" spans="1:39" ht="16.5" customHeight="1" thickBot="1">
      <c r="A7" s="25" t="s">
        <v>40</v>
      </c>
      <c r="B7" s="26" t="s">
        <v>41</v>
      </c>
      <c r="C7" s="27"/>
      <c r="D7" s="28" t="s">
        <v>42</v>
      </c>
      <c r="E7" s="29"/>
      <c r="F7" s="29"/>
      <c r="G7" s="30"/>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2"/>
    </row>
    <row r="8" spans="1:39">
      <c r="A8" s="33" t="s">
        <v>43</v>
      </c>
      <c r="B8" s="34">
        <v>1</v>
      </c>
      <c r="C8" s="35" t="s">
        <v>44</v>
      </c>
      <c r="D8" s="36"/>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9"/>
    </row>
    <row r="9" spans="1:39" ht="30">
      <c r="A9" s="40"/>
      <c r="B9" s="41" t="s">
        <v>45</v>
      </c>
      <c r="C9" s="42" t="s">
        <v>46</v>
      </c>
      <c r="D9" s="43" t="s">
        <v>47</v>
      </c>
      <c r="E9" s="44"/>
      <c r="F9" s="45" t="s">
        <v>48</v>
      </c>
      <c r="G9" s="46"/>
      <c r="H9" s="47">
        <f>COUNTIF(I9:AL9,"x")</f>
        <v>6</v>
      </c>
      <c r="I9" s="48">
        <f>INDEX([1]Problématiques_compétences!$D$3:$BA$118,MATCH([1]Progression_Cycle4!I$4,[1]Problématiques_compétences!$D$3:$D$118,0),3)</f>
        <v>0</v>
      </c>
      <c r="J9" s="48" t="s">
        <v>440</v>
      </c>
      <c r="K9" s="48"/>
      <c r="L9" s="48">
        <f>INDEX([1]Problématiques_compétences!$D$3:$BA$118,MATCH([1]Progression_Cycle4!L$4,[1]Problématiques_compétences!$D$3:$D$118,0),3)</f>
        <v>0</v>
      </c>
      <c r="M9" s="48">
        <f>INDEX([1]Problématiques_compétences!$D$3:$BA$118,MATCH([1]Progression_Cycle4!M$4,[1]Problématiques_compétences!$D$3:$D$118,0),3)</f>
        <v>0</v>
      </c>
      <c r="N9" s="48">
        <f>INDEX([1]Problématiques_compétences!$D$3:$BA$118,MATCH([1]Progression_Cycle4!N$4,[1]Problématiques_compétences!$D$3:$D$118,0),3)</f>
        <v>0</v>
      </c>
      <c r="O9" s="48">
        <f>INDEX([1]Problématiques_compétences!$D$3:$BA$118,MATCH([1]Progression_Cycle4!O$4,[1]Problématiques_compétences!$D$3:$D$118,0),3)</f>
        <v>0</v>
      </c>
      <c r="P9" s="48">
        <f>INDEX([1]Problématiques_compétences!$D$3:$BA$118,MATCH([1]Progression_Cycle4!P$4,[1]Problématiques_compétences!$D$3:$D$118,0),3)</f>
        <v>0</v>
      </c>
      <c r="Q9" s="48">
        <f>INDEX([1]Problématiques_compétences!$D$3:$BA$118,MATCH([1]Progression_Cycle4!Q$4,[1]Problématiques_compétences!$D$3:$D$118,0),3)</f>
        <v>0</v>
      </c>
      <c r="R9" s="48">
        <f>INDEX([1]Problématiques_compétences!$D$3:$BA$118,MATCH([1]Progression_Cycle4!R$4,[1]Problématiques_compétences!$D$3:$D$118,0),3)</f>
        <v>0</v>
      </c>
      <c r="S9" s="48" t="str">
        <f>INDEX([1]Problématiques_compétences!$D$3:$BA$118,MATCH([1]Progression_Cycle4!S$4,[1]Problématiques_compétences!$D$3:$D$118,0),3)</f>
        <v>x</v>
      </c>
      <c r="T9" s="48">
        <f>INDEX([1]Problématiques_compétences!$D$3:$BA$118,MATCH([1]Progression_Cycle4!T$4,[1]Problématiques_compétences!$D$3:$D$118,0),3)</f>
        <v>0</v>
      </c>
      <c r="U9" s="48">
        <f>INDEX([1]Problématiques_compétences!$D$3:$BA$118,MATCH([1]Progression_Cycle4!U$4,[1]Problématiques_compétences!$D$3:$D$118,0),3)</f>
        <v>0</v>
      </c>
      <c r="V9" s="48">
        <f>INDEX([1]Problématiques_compétences!$D$3:$BA$118,MATCH([1]Progression_Cycle4!V$4,[1]Problématiques_compétences!$D$3:$D$118,0),3)</f>
        <v>0</v>
      </c>
      <c r="W9" s="48">
        <f>INDEX([1]Problématiques_compétences!$D$3:$BA$118,MATCH([1]Progression_Cycle4!W$4,[1]Problématiques_compétences!$D$3:$D$118,0),3)</f>
        <v>0</v>
      </c>
      <c r="X9" s="48" t="s">
        <v>440</v>
      </c>
      <c r="Y9" s="48">
        <f>INDEX([1]Problématiques_compétences!$D$3:$BA$118,MATCH([1]Progression_Cycle4!Y$4,[1]Problématiques_compétences!$D$3:$D$118,0),3)</f>
        <v>0</v>
      </c>
      <c r="Z9" s="48">
        <f>INDEX([1]Problématiques_compétences!$D$3:$BA$118,MATCH([1]Progression_Cycle4!Z$4,[1]Problématiques_compétences!$D$3:$D$118,0),3)</f>
        <v>0</v>
      </c>
      <c r="AA9" s="48" t="s">
        <v>440</v>
      </c>
      <c r="AB9" s="48">
        <f>INDEX([1]Problématiques_compétences!$D$3:$BA$118,MATCH([1]Progression_Cycle4!AB$4,[1]Problématiques_compétences!$D$3:$D$118,0),3)</f>
        <v>0</v>
      </c>
      <c r="AC9" s="48" t="s">
        <v>440</v>
      </c>
      <c r="AD9" s="48" t="s">
        <v>440</v>
      </c>
      <c r="AE9" s="48">
        <f>INDEX([1]Problématiques_compétences!$D$3:$BA$118,MATCH([1]Progression_Cycle4!AE$4,[1]Problématiques_compétences!$D$3:$D$118,0),3)</f>
        <v>0</v>
      </c>
      <c r="AF9" s="48">
        <f>INDEX([1]Problématiques_compétences!$D$3:$BA$118,MATCH([1]Progression_Cycle4!AF$4,[1]Problématiques_compétences!$D$3:$D$118,0),3)</f>
        <v>0</v>
      </c>
      <c r="AG9" s="48">
        <f>INDEX([1]Problématiques_compétences!$D$3:$BA$118,MATCH([1]Progression_Cycle4!AG$4,[1]Problématiques_compétences!$D$3:$D$118,0),3)</f>
        <v>0</v>
      </c>
      <c r="AH9" s="48">
        <f>INDEX([1]Problématiques_compétences!$D$3:$BA$118,MATCH([1]Progression_Cycle4!AH$4,[1]Problématiques_compétences!$D$3:$D$118,0),3)</f>
        <v>0</v>
      </c>
      <c r="AI9" s="48">
        <f>INDEX([1]Problématiques_compétences!$D$3:$BA$118,MATCH([1]Progression_Cycle4!AI$4,[1]Problématiques_compétences!$D$3:$D$118,0),3)</f>
        <v>0</v>
      </c>
      <c r="AJ9" s="48">
        <f>INDEX([1]Problématiques_compétences!$D$3:$BA$118,MATCH([1]Progression_Cycle4!AJ$4,[1]Problématiques_compétences!$D$3:$D$118,0),3)</f>
        <v>0</v>
      </c>
      <c r="AK9" s="48">
        <f>INDEX([1]Problématiques_compétences!$D$3:$BA$118,MATCH([1]Progression_Cycle4!AK$4,[1]Problématiques_compétences!$D$3:$D$118,0),3)</f>
        <v>0</v>
      </c>
      <c r="AL9" s="48">
        <f>INDEX([1]Problématiques_compétences!$D$3:$BA$118,MATCH([1]Progression_Cycle4!AL$4,[1]Problématiques_compétences!$D$3:$D$118,0),3)</f>
        <v>0</v>
      </c>
    </row>
    <row r="10" spans="1:39">
      <c r="A10" s="40"/>
      <c r="B10" s="49" t="s">
        <v>49</v>
      </c>
      <c r="C10" s="50" t="s">
        <v>50</v>
      </c>
      <c r="D10" s="51"/>
      <c r="E10" s="44"/>
      <c r="F10" s="45" t="s">
        <v>51</v>
      </c>
      <c r="G10" s="46"/>
      <c r="H10" s="47">
        <f>COUNTIF(I10:AL10,"x")</f>
        <v>4</v>
      </c>
      <c r="I10" s="48">
        <f>INDEX([1]Problématiques_compétences!$D$3:$BA$118,MATCH([1]Progression_Cycle4!I$4,[1]Problématiques_compétences!$D$3:$D$118,0),4)</f>
        <v>0</v>
      </c>
      <c r="J10" s="48">
        <f>INDEX([1]Problématiques_compétences!$D$3:$BA$118,MATCH([1]Progression_Cycle4!J$4,[1]Problématiques_compétences!$D$3:$D$118,0),4)</f>
        <v>0</v>
      </c>
      <c r="K10" s="48">
        <f>INDEX([1]Problématiques_compétences!$D$3:$BA$118,MATCH([1]Progression_Cycle4!K$4,[1]Problématiques_compétences!$D$3:$D$118,0),4)</f>
        <v>0</v>
      </c>
      <c r="L10" s="48">
        <f>INDEX([1]Problématiques_compétences!$D$3:$BA$118,MATCH([1]Progression_Cycle4!L$4,[1]Problématiques_compétences!$D$3:$D$118,0),4)</f>
        <v>0</v>
      </c>
      <c r="M10" s="48">
        <f>INDEX([1]Problématiques_compétences!$D$3:$BA$118,MATCH([1]Progression_Cycle4!M$4,[1]Problématiques_compétences!$D$3:$D$118,0),4)</f>
        <v>0</v>
      </c>
      <c r="N10" s="48">
        <f>INDEX([1]Problématiques_compétences!$D$3:$BA$118,MATCH([1]Progression_Cycle4!N$4,[1]Problématiques_compétences!$D$3:$D$118,0),4)</f>
        <v>0</v>
      </c>
      <c r="O10" s="48">
        <f>INDEX([1]Problématiques_compétences!$D$3:$BA$118,MATCH([1]Progression_Cycle4!O$4,[1]Problématiques_compétences!$D$3:$D$118,0),4)</f>
        <v>0</v>
      </c>
      <c r="P10" s="48">
        <f>INDEX([1]Problématiques_compétences!$D$3:$BA$118,MATCH([1]Progression_Cycle4!P$4,[1]Problématiques_compétences!$D$3:$D$118,0),4)</f>
        <v>0</v>
      </c>
      <c r="Q10" s="48">
        <f>INDEX([1]Problématiques_compétences!$D$3:$BA$118,MATCH([1]Progression_Cycle4!Q$4,[1]Problématiques_compétences!$D$3:$D$118,0),4)</f>
        <v>0</v>
      </c>
      <c r="R10" s="48">
        <f>INDEX([1]Problématiques_compétences!$D$3:$BA$118,MATCH([1]Progression_Cycle4!R$4,[1]Problématiques_compétences!$D$3:$D$118,0),4)</f>
        <v>0</v>
      </c>
      <c r="S10" s="48">
        <f>INDEX([1]Problématiques_compétences!$D$3:$BA$118,MATCH([1]Progression_Cycle4!S$4,[1]Problématiques_compétences!$D$3:$D$118,0),4)</f>
        <v>0</v>
      </c>
      <c r="T10" s="48">
        <f>INDEX([1]Problématiques_compétences!$D$3:$BA$118,MATCH([1]Progression_Cycle4!T$4,[1]Problématiques_compétences!$D$3:$D$118,0),4)</f>
        <v>0</v>
      </c>
      <c r="U10" s="48" t="s">
        <v>440</v>
      </c>
      <c r="V10" s="48" t="s">
        <v>440</v>
      </c>
      <c r="W10" s="48">
        <f>INDEX([1]Problématiques_compétences!$D$3:$BA$118,MATCH([1]Progression_Cycle4!W$4,[1]Problématiques_compétences!$D$3:$D$118,0),4)</f>
        <v>0</v>
      </c>
      <c r="X10" s="48" t="s">
        <v>440</v>
      </c>
      <c r="Y10" s="48">
        <f>INDEX([1]Problématiques_compétences!$D$3:$BA$118,MATCH([1]Progression_Cycle4!Y$4,[1]Problématiques_compétences!$D$3:$D$118,0),4)</f>
        <v>0</v>
      </c>
      <c r="Z10" s="48">
        <f>INDEX([1]Problématiques_compétences!$D$3:$BA$118,MATCH([1]Progression_Cycle4!Z$4,[1]Problématiques_compétences!$D$3:$D$118,0),4)</f>
        <v>0</v>
      </c>
      <c r="AA10" s="48">
        <f>INDEX([1]Problématiques_compétences!$D$3:$BA$118,MATCH([1]Progression_Cycle4!AA$4,[1]Problématiques_compétences!$D$3:$D$118,0),4)</f>
        <v>0</v>
      </c>
      <c r="AB10" s="48"/>
      <c r="AC10" s="48">
        <f>INDEX([1]Problématiques_compétences!$D$3:$BA$118,MATCH([1]Progression_Cycle4!AC$4,[1]Problématiques_compétences!$D$3:$D$118,0),4)</f>
        <v>0</v>
      </c>
      <c r="AD10" s="48" t="str">
        <f>INDEX([1]Problématiques_compétences!$D$3:$BA$118,MATCH([1]Progression_Cycle4!AD$4,[1]Problématiques_compétences!$D$3:$D$118,0),4)</f>
        <v>x</v>
      </c>
      <c r="AE10" s="48">
        <f>INDEX([1]Problématiques_compétences!$D$3:$BA$118,MATCH([1]Progression_Cycle4!AE$4,[1]Problématiques_compétences!$D$3:$D$118,0),4)</f>
        <v>0</v>
      </c>
      <c r="AF10" s="48">
        <f>INDEX([1]Problématiques_compétences!$D$3:$BA$118,MATCH([1]Progression_Cycle4!AF$4,[1]Problématiques_compétences!$D$3:$D$118,0),4)</f>
        <v>0</v>
      </c>
      <c r="AG10" s="48">
        <f>INDEX([1]Problématiques_compétences!$D$3:$BA$118,MATCH([1]Progression_Cycle4!AG$4,[1]Problématiques_compétences!$D$3:$D$118,0),4)</f>
        <v>0</v>
      </c>
      <c r="AH10" s="48">
        <f>INDEX([1]Problématiques_compétences!$D$3:$BA$118,MATCH([1]Progression_Cycle4!AH$4,[1]Problématiques_compétences!$D$3:$D$118,0),4)</f>
        <v>0</v>
      </c>
      <c r="AI10" s="48">
        <f>INDEX([1]Problématiques_compétences!$D$3:$BA$118,MATCH([1]Progression_Cycle4!AI$4,[1]Problématiques_compétences!$D$3:$D$118,0),4)</f>
        <v>0</v>
      </c>
      <c r="AJ10" s="48"/>
      <c r="AK10" s="48">
        <f>INDEX([1]Problématiques_compétences!$D$3:$BA$118,MATCH([1]Progression_Cycle4!AK$4,[1]Problématiques_compétences!$D$3:$D$118,0),4)</f>
        <v>0</v>
      </c>
      <c r="AL10" s="48">
        <f>INDEX([1]Problématiques_compétences!$D$3:$BA$118,MATCH([1]Progression_Cycle4!AL$4,[1]Problématiques_compétences!$D$3:$D$118,0),4)</f>
        <v>0</v>
      </c>
    </row>
    <row r="11" spans="1:39" ht="30">
      <c r="A11" s="40"/>
      <c r="B11" s="41" t="s">
        <v>52</v>
      </c>
      <c r="C11" s="42" t="s">
        <v>53</v>
      </c>
      <c r="D11" s="43" t="s">
        <v>54</v>
      </c>
      <c r="E11" s="44"/>
      <c r="F11" s="44"/>
      <c r="G11" s="46"/>
      <c r="H11" s="47">
        <f>COUNTIF(I11:AL11,"x")</f>
        <v>4</v>
      </c>
      <c r="I11" s="48">
        <f>INDEX([1]Problématiques_compétences!$D$3:$BA$118,MATCH([1]Progression_Cycle4!I$4,[1]Problématiques_compétences!$D$3:$D$118,0),5)</f>
        <v>0</v>
      </c>
      <c r="J11" s="48">
        <f>INDEX([1]Problématiques_compétences!$D$3:$BA$118,MATCH([1]Progression_Cycle4!J$4,[1]Problématiques_compétences!$D$3:$D$118,0),5)</f>
        <v>0</v>
      </c>
      <c r="K11" s="48">
        <f>INDEX([1]Problématiques_compétences!$D$3:$BA$118,MATCH([1]Progression_Cycle4!K$4,[1]Problématiques_compétences!$D$3:$D$118,0),5)</f>
        <v>0</v>
      </c>
      <c r="L11" s="48">
        <f>INDEX([1]Problématiques_compétences!$D$3:$BA$118,MATCH([1]Progression_Cycle4!L$4,[1]Problématiques_compétences!$D$3:$D$118,0),5)</f>
        <v>0</v>
      </c>
      <c r="M11" s="48" t="s">
        <v>449</v>
      </c>
      <c r="N11" s="48">
        <f>INDEX([1]Problématiques_compétences!$D$3:$BA$118,MATCH([1]Progression_Cycle4!N$4,[1]Problématiques_compétences!$D$3:$D$118,0),5)</f>
        <v>0</v>
      </c>
      <c r="O11" s="48">
        <f>INDEX([1]Problématiques_compétences!$D$3:$BA$118,MATCH([1]Progression_Cycle4!O$4,[1]Problématiques_compétences!$D$3:$D$118,0),5)</f>
        <v>0</v>
      </c>
      <c r="P11" s="48">
        <f>INDEX([1]Problématiques_compétences!$D$3:$BA$118,MATCH([1]Progression_Cycle4!P$4,[1]Problématiques_compétences!$D$3:$D$118,0),5)</f>
        <v>0</v>
      </c>
      <c r="Q11" s="48">
        <f>INDEX([1]Problématiques_compétences!$D$3:$BA$118,MATCH([1]Progression_Cycle4!Q$4,[1]Problématiques_compétences!$D$3:$D$118,0),5)</f>
        <v>0</v>
      </c>
      <c r="R11" s="48">
        <f>INDEX([1]Problématiques_compétences!$D$3:$BA$118,MATCH([1]Progression_Cycle4!R$4,[1]Problématiques_compétences!$D$3:$D$118,0),5)</f>
        <v>0</v>
      </c>
      <c r="S11" s="48">
        <f>INDEX([1]Problématiques_compétences!$D$3:$BA$118,MATCH([1]Progression_Cycle4!S$4,[1]Problématiques_compétences!$D$3:$D$118,0),5)</f>
        <v>0</v>
      </c>
      <c r="T11" s="48">
        <f>INDEX([1]Problématiques_compétences!$D$3:$BA$118,MATCH([1]Progression_Cycle4!T$4,[1]Problématiques_compétences!$D$3:$D$118,0),5)</f>
        <v>0</v>
      </c>
      <c r="U11" s="48"/>
      <c r="V11" s="48">
        <f>INDEX([1]Problématiques_compétences!$D$3:$BA$118,MATCH([1]Progression_Cycle4!V$4,[1]Problématiques_compétences!$D$3:$D$118,0),5)</f>
        <v>0</v>
      </c>
      <c r="W11" s="48">
        <f>INDEX([1]Problématiques_compétences!$D$3:$BA$118,MATCH([1]Progression_Cycle4!W$4,[1]Problématiques_compétences!$D$3:$D$118,0),5)</f>
        <v>0</v>
      </c>
      <c r="X11" s="48" t="s">
        <v>440</v>
      </c>
      <c r="Y11" s="48">
        <f>INDEX([1]Problématiques_compétences!$D$3:$BA$118,MATCH([1]Progression_Cycle4!Y$4,[1]Problématiques_compétences!$D$3:$D$118,0),5)</f>
        <v>0</v>
      </c>
      <c r="Z11" s="48"/>
      <c r="AA11" s="48">
        <f>INDEX([1]Problématiques_compétences!$D$3:$BA$118,MATCH([1]Progression_Cycle4!AA$4,[1]Problématiques_compétences!$D$3:$D$118,0),5)</f>
        <v>0</v>
      </c>
      <c r="AB11" s="48">
        <f>INDEX([1]Problématiques_compétences!$D$3:$BA$118,MATCH([1]Progression_Cycle4!AB$4,[1]Problématiques_compétences!$D$3:$D$118,0),5)</f>
        <v>0</v>
      </c>
      <c r="AC11" s="48" t="s">
        <v>440</v>
      </c>
      <c r="AD11" s="48" t="s">
        <v>440</v>
      </c>
      <c r="AE11" s="48">
        <f>INDEX([1]Problématiques_compétences!$D$3:$BA$118,MATCH([1]Progression_Cycle4!AE$4,[1]Problématiques_compétences!$D$3:$D$118,0),5)</f>
        <v>0</v>
      </c>
      <c r="AF11" s="48">
        <f>INDEX([1]Problématiques_compétences!$D$3:$BA$118,MATCH([1]Progression_Cycle4!AF$4,[1]Problématiques_compétences!$D$3:$D$118,0),5)</f>
        <v>0</v>
      </c>
      <c r="AG11" s="48">
        <f>INDEX([1]Problématiques_compétences!$D$3:$BA$118,MATCH([1]Progression_Cycle4!AG$4,[1]Problématiques_compétences!$D$3:$D$118,0),5)</f>
        <v>0</v>
      </c>
      <c r="AH11" s="48"/>
      <c r="AI11" s="48">
        <f>INDEX([1]Problématiques_compétences!$D$3:$BA$118,MATCH([1]Progression_Cycle4!AI$4,[1]Problématiques_compétences!$D$3:$D$118,0),5)</f>
        <v>0</v>
      </c>
      <c r="AJ11" s="48">
        <f>INDEX([1]Problématiques_compétences!$D$3:$BA$118,MATCH([1]Progression_Cycle4!AJ$4,[1]Problématiques_compétences!$D$3:$D$118,0),5)</f>
        <v>0</v>
      </c>
      <c r="AK11" s="48">
        <f>INDEX([1]Problématiques_compétences!$D$3:$BA$118,MATCH([1]Progression_Cycle4!AK$4,[1]Problématiques_compétences!$D$3:$D$118,0),5)</f>
        <v>0</v>
      </c>
      <c r="AL11" s="48">
        <f>INDEX([1]Problématiques_compétences!$D$3:$BA$118,MATCH([1]Progression_Cycle4!AL$4,[1]Problématiques_compétences!$D$3:$D$118,0),5)</f>
        <v>0</v>
      </c>
    </row>
    <row r="12" spans="1:39" ht="15.75" thickBot="1">
      <c r="A12" s="52"/>
      <c r="B12" s="53" t="s">
        <v>55</v>
      </c>
      <c r="C12" s="54" t="s">
        <v>56</v>
      </c>
      <c r="D12" s="55" t="s">
        <v>57</v>
      </c>
      <c r="E12" s="44"/>
      <c r="F12" s="44"/>
      <c r="G12" s="46"/>
      <c r="H12" s="47">
        <f>COUNTIF(I12:AL12,"x")</f>
        <v>7</v>
      </c>
      <c r="I12" s="48">
        <f>INDEX([1]Problématiques_compétences!$D$3:$BA$118,MATCH([1]Progression_Cycle4!I$4,[1]Problématiques_compétences!$D$3:$D$118,0),6)</f>
        <v>0</v>
      </c>
      <c r="J12" s="48">
        <f>INDEX([1]Problématiques_compétences!$D$3:$BA$118,MATCH([1]Progression_Cycle4!J$4,[1]Problématiques_compétences!$D$3:$D$118,0),6)</f>
        <v>0</v>
      </c>
      <c r="K12" s="48">
        <f>INDEX([1]Problématiques_compétences!$D$3:$BA$118,MATCH([1]Progression_Cycle4!K$4,[1]Problématiques_compétences!$D$3:$D$118,0),6)</f>
        <v>0</v>
      </c>
      <c r="L12" s="48">
        <f>INDEX([1]Problématiques_compétences!$D$3:$BA$118,MATCH([1]Progression_Cycle4!L$4,[1]Problématiques_compétences!$D$3:$D$118,0),6)</f>
        <v>0</v>
      </c>
      <c r="M12" s="48"/>
      <c r="N12" s="48">
        <f>INDEX([1]Problématiques_compétences!$D$3:$BA$118,MATCH([1]Progression_Cycle4!N$4,[1]Problématiques_compétences!$D$3:$D$118,0),6)</f>
        <v>0</v>
      </c>
      <c r="O12" s="48">
        <f>INDEX([1]Problématiques_compétences!$D$3:$BA$118,MATCH([1]Progression_Cycle4!O$4,[1]Problématiques_compétences!$D$3:$D$118,0),6)</f>
        <v>0</v>
      </c>
      <c r="P12" s="48">
        <f>INDEX([1]Problématiques_compétences!$D$3:$BA$118,MATCH([1]Progression_Cycle4!P$4,[1]Problématiques_compétences!$D$3:$D$118,0),6)</f>
        <v>0</v>
      </c>
      <c r="Q12" s="48">
        <f>INDEX([1]Problématiques_compétences!$D$3:$BA$118,MATCH([1]Progression_Cycle4!Q$4,[1]Problématiques_compétences!$D$3:$D$118,0),6)</f>
        <v>0</v>
      </c>
      <c r="R12" s="48">
        <f>INDEX([1]Problématiques_compétences!$D$3:$BA$118,MATCH([1]Progression_Cycle4!R$4,[1]Problématiques_compétences!$D$3:$D$118,0),6)</f>
        <v>0</v>
      </c>
      <c r="S12" s="48">
        <f>INDEX([1]Problématiques_compétences!$D$3:$BA$118,MATCH([1]Progression_Cycle4!S$4,[1]Problématiques_compétences!$D$3:$D$118,0),6)</f>
        <v>0</v>
      </c>
      <c r="T12" s="48">
        <f>INDEX([1]Problématiques_compétences!$D$3:$BA$118,MATCH([1]Progression_Cycle4!T$4,[1]Problématiques_compétences!$D$3:$D$118,0),6)</f>
        <v>0</v>
      </c>
      <c r="U12" s="48"/>
      <c r="V12" s="48">
        <f>INDEX([1]Problématiques_compétences!$D$3:$BA$118,MATCH([1]Progression_Cycle4!V$4,[1]Problématiques_compétences!$D$3:$D$118,0),6)</f>
        <v>0</v>
      </c>
      <c r="W12" s="48">
        <f>INDEX([1]Problématiques_compétences!$D$3:$BA$118,MATCH([1]Progression_Cycle4!W$4,[1]Problématiques_compétences!$D$3:$D$118,0),6)</f>
        <v>0</v>
      </c>
      <c r="X12" s="48" t="s">
        <v>440</v>
      </c>
      <c r="Y12" s="48" t="s">
        <v>440</v>
      </c>
      <c r="Z12" s="48">
        <f>INDEX([1]Problématiques_compétences!$D$3:$BA$118,MATCH([1]Progression_Cycle4!Z$4,[1]Problématiques_compétences!$D$3:$D$118,0),6)</f>
        <v>0</v>
      </c>
      <c r="AA12" s="48"/>
      <c r="AB12" s="48">
        <f>INDEX([1]Problématiques_compétences!$D$3:$BA$118,MATCH([1]Progression_Cycle4!AB$4,[1]Problématiques_compétences!$D$3:$D$118,0),6)</f>
        <v>0</v>
      </c>
      <c r="AC12" s="48" t="s">
        <v>440</v>
      </c>
      <c r="AD12" s="48" t="s">
        <v>440</v>
      </c>
      <c r="AE12" s="48" t="s">
        <v>440</v>
      </c>
      <c r="AF12" s="48" t="s">
        <v>440</v>
      </c>
      <c r="AG12" s="48">
        <f>INDEX([1]Problématiques_compétences!$D$3:$BA$118,MATCH([1]Progression_Cycle4!AG$4,[1]Problématiques_compétences!$D$3:$D$118,0),6)</f>
        <v>0</v>
      </c>
      <c r="AH12" s="48" t="s">
        <v>440</v>
      </c>
      <c r="AI12" s="48"/>
      <c r="AJ12" s="48">
        <f>INDEX([1]Problématiques_compétences!$D$3:$BA$118,MATCH([1]Progression_Cycle4!AJ$4,[1]Problématiques_compétences!$D$3:$D$118,0),6)</f>
        <v>0</v>
      </c>
      <c r="AK12" s="48">
        <f>INDEX([1]Problématiques_compétences!$D$3:$BA$118,MATCH([1]Progression_Cycle4!AK$4,[1]Problématiques_compétences!$D$3:$D$118,0),6)</f>
        <v>0</v>
      </c>
      <c r="AL12" s="48">
        <f>INDEX([1]Problématiques_compétences!$D$3:$BA$118,MATCH([1]Progression_Cycle4!AL$4,[1]Problématiques_compétences!$D$3:$D$118,0),6)</f>
        <v>0</v>
      </c>
    </row>
    <row r="13" spans="1:39">
      <c r="A13" s="33" t="s">
        <v>43</v>
      </c>
      <c r="B13" s="34">
        <v>2</v>
      </c>
      <c r="C13" s="35" t="s">
        <v>58</v>
      </c>
      <c r="D13" s="36"/>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8"/>
    </row>
    <row r="14" spans="1:39" ht="45">
      <c r="A14" s="40"/>
      <c r="B14" s="41" t="s">
        <v>59</v>
      </c>
      <c r="C14" s="56" t="s">
        <v>60</v>
      </c>
      <c r="D14" s="57" t="s">
        <v>61</v>
      </c>
      <c r="E14" s="44"/>
      <c r="F14" s="44"/>
      <c r="G14" s="46"/>
      <c r="H14" s="47">
        <f>COUNTIF(I14:AL14,"x")</f>
        <v>5</v>
      </c>
      <c r="I14" s="48" t="s">
        <v>440</v>
      </c>
      <c r="J14" s="48"/>
      <c r="K14" s="48">
        <f>INDEX([1]Problématiques_compétences!$D$3:$BA$118,MATCH([1]Progression_Cycle4!K$4,[1]Problématiques_compétences!$D$3:$D$118,0),11)</f>
        <v>0</v>
      </c>
      <c r="L14" s="48">
        <f>INDEX([1]Problématiques_compétences!$D$3:$BA$118,MATCH([1]Progression_Cycle4!L$4,[1]Problématiques_compétences!$D$3:$D$118,0),11)</f>
        <v>0</v>
      </c>
      <c r="M14" s="48" t="str">
        <f>INDEX([1]Problématiques_compétences!$D$3:$BA$118,MATCH([1]Progression_Cycle4!M$4,[1]Problématiques_compétences!$D$3:$D$118,0),11)</f>
        <v>x</v>
      </c>
      <c r="N14" s="48">
        <f>INDEX([1]Problématiques_compétences!$D$3:$BA$118,MATCH([1]Progression_Cycle4!N$4,[1]Problématiques_compétences!$D$3:$D$118,0),11)</f>
        <v>0</v>
      </c>
      <c r="O14" s="48" t="s">
        <v>440</v>
      </c>
      <c r="P14" s="48">
        <f>INDEX([1]Problématiques_compétences!$D$3:$BA$118,MATCH([1]Progression_Cycle4!P$4,[1]Problématiques_compétences!$D$3:$D$118,0),11)</f>
        <v>0</v>
      </c>
      <c r="Q14" s="48"/>
      <c r="R14" s="48">
        <f>INDEX([1]Problématiques_compétences!$D$3:$BA$118,MATCH([1]Progression_Cycle4!R$4,[1]Problématiques_compétences!$D$3:$D$118,0),11)</f>
        <v>0</v>
      </c>
      <c r="S14" s="48">
        <f>INDEX([1]Problématiques_compétences!$D$3:$BA$118,MATCH([1]Progression_Cycle4!S$4,[1]Problématiques_compétences!$D$3:$D$118,0),11)</f>
        <v>0</v>
      </c>
      <c r="T14" s="48">
        <f>INDEX([1]Problématiques_compétences!$D$3:$BA$118,MATCH([1]Progression_Cycle4!T$4,[1]Problématiques_compétences!$D$3:$D$118,0),11)</f>
        <v>0</v>
      </c>
      <c r="U14" s="48"/>
      <c r="V14" s="48">
        <f>INDEX([1]Problématiques_compétences!$D$3:$BA$118,MATCH([1]Progression_Cycle4!V$4,[1]Problématiques_compétences!$D$3:$D$118,0),11)</f>
        <v>0</v>
      </c>
      <c r="W14" s="48">
        <f>INDEX([1]Problématiques_compétences!$D$3:$BA$118,MATCH([1]Progression_Cycle4!W$4,[1]Problématiques_compétences!$D$3:$D$118,0),11)</f>
        <v>0</v>
      </c>
      <c r="X14" s="48">
        <f>INDEX([1]Problématiques_compétences!$D$3:$BA$118,MATCH([1]Progression_Cycle4!X$4,[1]Problématiques_compétences!$D$3:$D$118,0),11)</f>
        <v>0</v>
      </c>
      <c r="Y14" s="48">
        <f>INDEX([1]Problématiques_compétences!$D$3:$BA$118,MATCH([1]Progression_Cycle4!Y$4,[1]Problématiques_compétences!$D$3:$D$118,0),11)</f>
        <v>0</v>
      </c>
      <c r="Z14" s="48" t="s">
        <v>440</v>
      </c>
      <c r="AA14" s="48">
        <f>INDEX([1]Problématiques_compétences!$D$3:$BA$118,MATCH([1]Progression_Cycle4!AA$4,[1]Problématiques_compétences!$D$3:$D$118,0),11)</f>
        <v>0</v>
      </c>
      <c r="AB14" s="48" t="s">
        <v>440</v>
      </c>
      <c r="AC14" s="48">
        <f>INDEX([1]Problématiques_compétences!$D$3:$BA$118,MATCH([1]Progression_Cycle4!AC$4,[1]Problématiques_compétences!$D$3:$D$118,0),11)</f>
        <v>0</v>
      </c>
      <c r="AD14" s="48">
        <f>INDEX([1]Problématiques_compétences!$D$3:$BA$118,MATCH([1]Progression_Cycle4!AD$4,[1]Problématiques_compétences!$D$3:$D$118,0),11)</f>
        <v>0</v>
      </c>
      <c r="AE14" s="48">
        <f>INDEX([1]Problématiques_compétences!$D$3:$BA$118,MATCH([1]Progression_Cycle4!AE$4,[1]Problématiques_compétences!$D$3:$D$118,0),11)</f>
        <v>0</v>
      </c>
      <c r="AF14" s="48">
        <f>INDEX([1]Problématiques_compétences!$D$3:$BA$118,MATCH([1]Progression_Cycle4!AF$4,[1]Problématiques_compétences!$D$3:$D$118,0),11)</f>
        <v>0</v>
      </c>
      <c r="AG14" s="48">
        <f>INDEX([1]Problématiques_compétences!$D$3:$BA$118,MATCH([1]Progression_Cycle4!AG$4,[1]Problématiques_compétences!$D$3:$D$118,0),11)</f>
        <v>0</v>
      </c>
      <c r="AH14" s="48"/>
      <c r="AI14" s="48">
        <f>INDEX([1]Problématiques_compétences!$D$3:$BA$118,MATCH([1]Progression_Cycle4!AI$4,[1]Problématiques_compétences!$D$3:$D$118,0),11)</f>
        <v>0</v>
      </c>
      <c r="AJ14" s="48">
        <f>INDEX([1]Problématiques_compétences!$D$3:$BA$118,MATCH([1]Progression_Cycle4!AJ$4,[1]Problématiques_compétences!$D$3:$D$118,0),11)</f>
        <v>0</v>
      </c>
      <c r="AK14" s="48">
        <f>INDEX([1]Problématiques_compétences!$D$3:$BA$118,MATCH([1]Progression_Cycle4!AK$4,[1]Problématiques_compétences!$D$3:$D$118,0),11)</f>
        <v>0</v>
      </c>
      <c r="AL14" s="48">
        <f>INDEX([1]Problématiques_compétences!$D$3:$BA$118,MATCH([1]Progression_Cycle4!AL$4,[1]Problématiques_compétences!$D$3:$D$118,0),11)</f>
        <v>0</v>
      </c>
    </row>
    <row r="15" spans="1:39" ht="45">
      <c r="A15" s="40"/>
      <c r="B15" s="49" t="s">
        <v>62</v>
      </c>
      <c r="C15" s="58" t="s">
        <v>63</v>
      </c>
      <c r="D15" s="51"/>
      <c r="E15" s="44"/>
      <c r="F15" s="45" t="s">
        <v>64</v>
      </c>
      <c r="G15" s="46"/>
      <c r="H15" s="47">
        <f t="shared" ref="H15:H20" si="0">COUNTIF(I15:AL15,"x")</f>
        <v>4</v>
      </c>
      <c r="I15" s="48">
        <f>INDEX([1]Problématiques_compétences!$D$3:$BA$118,MATCH([1]Progression_Cycle4!I$4,[1]Problématiques_compétences!$D$3:$D$118,0),12)</f>
        <v>0</v>
      </c>
      <c r="J15" s="48">
        <f>INDEX([1]Problématiques_compétences!$D$3:$BA$118,MATCH([1]Progression_Cycle4!J$4,[1]Problématiques_compétences!$D$3:$D$118,0),12)</f>
        <v>0</v>
      </c>
      <c r="K15" s="48">
        <f>INDEX([1]Problématiques_compétences!$D$3:$BA$118,MATCH([1]Progression_Cycle4!K$4,[1]Problématiques_compétences!$D$3:$D$118,0),12)</f>
        <v>0</v>
      </c>
      <c r="L15" s="48">
        <f>INDEX([1]Problématiques_compétences!$D$3:$BA$118,MATCH([1]Progression_Cycle4!L$4,[1]Problématiques_compétences!$D$3:$D$118,0),12)</f>
        <v>0</v>
      </c>
      <c r="M15" s="48">
        <f>INDEX([1]Problématiques_compétences!$D$3:$BA$118,MATCH([1]Progression_Cycle4!M$4,[1]Problématiques_compétences!$D$3:$D$118,0),12)</f>
        <v>0</v>
      </c>
      <c r="N15" s="48">
        <f>INDEX([1]Problématiques_compétences!$D$3:$BA$118,MATCH([1]Progression_Cycle4!N$4,[1]Problématiques_compétences!$D$3:$D$118,0),12)</f>
        <v>0</v>
      </c>
      <c r="O15" s="48"/>
      <c r="P15" s="48">
        <f>INDEX([1]Problématiques_compétences!$D$3:$BA$118,MATCH([1]Progression_Cycle4!P$4,[1]Problématiques_compétences!$D$3:$D$118,0),12)</f>
        <v>0</v>
      </c>
      <c r="Q15" s="48">
        <f>INDEX([1]Problématiques_compétences!$D$3:$BA$118,MATCH([1]Progression_Cycle4!Q$4,[1]Problématiques_compétences!$D$3:$D$118,0),12)</f>
        <v>0</v>
      </c>
      <c r="R15" s="48">
        <f>INDEX([1]Problématiques_compétences!$D$3:$BA$118,MATCH([1]Progression_Cycle4!R$4,[1]Problématiques_compétences!$D$3:$D$118,0),12)</f>
        <v>0</v>
      </c>
      <c r="S15" s="48" t="s">
        <v>440</v>
      </c>
      <c r="T15" s="48" t="str">
        <f>INDEX([1]Problématiques_compétences!$D$3:$BA$118,MATCH([1]Progression_Cycle4!T$4,[1]Problématiques_compétences!$D$3:$D$118,0),12)</f>
        <v>x</v>
      </c>
      <c r="U15" s="48">
        <f>INDEX([1]Problématiques_compétences!$D$3:$BA$118,MATCH([1]Progression_Cycle4!U$4,[1]Problématiques_compétences!$D$3:$D$118,0),12)</f>
        <v>0</v>
      </c>
      <c r="V15" s="48">
        <f>INDEX([1]Problématiques_compétences!$D$3:$BA$118,MATCH([1]Progression_Cycle4!V$4,[1]Problématiques_compétences!$D$3:$D$118,0),12)</f>
        <v>0</v>
      </c>
      <c r="W15" s="48">
        <f>INDEX([1]Problématiques_compétences!$D$3:$BA$118,MATCH([1]Progression_Cycle4!W$4,[1]Problématiques_compétences!$D$3:$D$118,0),12)</f>
        <v>0</v>
      </c>
      <c r="X15" s="48">
        <f>INDEX([1]Problématiques_compétences!$D$3:$BA$118,MATCH([1]Progression_Cycle4!X$4,[1]Problématiques_compétences!$D$3:$D$118,0),12)</f>
        <v>0</v>
      </c>
      <c r="Y15" s="48">
        <f>INDEX([1]Problématiques_compétences!$D$3:$BA$118,MATCH([1]Progression_Cycle4!Y$4,[1]Problématiques_compétences!$D$3:$D$118,0),12)</f>
        <v>0</v>
      </c>
      <c r="Z15" s="48" t="s">
        <v>440</v>
      </c>
      <c r="AA15" s="48">
        <f>INDEX([1]Problématiques_compétences!$D$3:$BA$118,MATCH([1]Progression_Cycle4!AA$4,[1]Problématiques_compétences!$D$3:$D$118,0),12)</f>
        <v>0</v>
      </c>
      <c r="AB15" s="48">
        <f>INDEX([1]Problématiques_compétences!$D$3:$BA$118,MATCH([1]Progression_Cycle4!AB$4,[1]Problématiques_compétences!$D$3:$D$118,0),12)</f>
        <v>0</v>
      </c>
      <c r="AC15" s="48" t="s">
        <v>440</v>
      </c>
      <c r="AD15" s="48">
        <f>INDEX([1]Problématiques_compétences!$D$3:$BA$118,MATCH([1]Progression_Cycle4!AD$4,[1]Problématiques_compétences!$D$3:$D$118,0),12)</f>
        <v>0</v>
      </c>
      <c r="AE15" s="48">
        <f>INDEX([1]Problématiques_compétences!$D$3:$BA$118,MATCH([1]Progression_Cycle4!AE$4,[1]Problématiques_compétences!$D$3:$D$118,0),12)</f>
        <v>0</v>
      </c>
      <c r="AF15" s="48">
        <f>INDEX([1]Problématiques_compétences!$D$3:$BA$118,MATCH([1]Progression_Cycle4!AF$4,[1]Problématiques_compétences!$D$3:$D$118,0),12)</f>
        <v>0</v>
      </c>
      <c r="AG15" s="48">
        <f>INDEX([1]Problématiques_compétences!$D$3:$BA$118,MATCH([1]Progression_Cycle4!AG$4,[1]Problématiques_compétences!$D$3:$D$118,0),12)</f>
        <v>0</v>
      </c>
      <c r="AH15" s="48">
        <f>INDEX([1]Problématiques_compétences!$D$3:$BA$118,MATCH([1]Progression_Cycle4!AH$4,[1]Problématiques_compétences!$D$3:$D$118,0),12)</f>
        <v>0</v>
      </c>
      <c r="AI15" s="48">
        <f>INDEX([1]Problématiques_compétences!$D$3:$BA$118,MATCH([1]Progression_Cycle4!AI$4,[1]Problématiques_compétences!$D$3:$D$118,0),12)</f>
        <v>0</v>
      </c>
      <c r="AJ15" s="48">
        <f>INDEX([1]Problématiques_compétences!$D$3:$BA$118,MATCH([1]Progression_Cycle4!AJ$4,[1]Problématiques_compétences!$D$3:$D$118,0),12)</f>
        <v>0</v>
      </c>
      <c r="AK15" s="48">
        <f>INDEX([1]Problématiques_compétences!$D$3:$BA$118,MATCH([1]Progression_Cycle4!AK$4,[1]Problématiques_compétences!$D$3:$D$118,0),12)</f>
        <v>0</v>
      </c>
      <c r="AL15" s="48">
        <f>INDEX([1]Problématiques_compétences!$D$3:$BA$118,MATCH([1]Progression_Cycle4!AL$4,[1]Problématiques_compétences!$D$3:$D$118,0),12)</f>
        <v>0</v>
      </c>
    </row>
    <row r="16" spans="1:39">
      <c r="A16" s="40"/>
      <c r="B16" s="41" t="s">
        <v>65</v>
      </c>
      <c r="C16" s="56" t="s">
        <v>66</v>
      </c>
      <c r="D16" s="43" t="s">
        <v>67</v>
      </c>
      <c r="E16" s="44"/>
      <c r="F16" s="44"/>
      <c r="G16" s="46"/>
      <c r="H16" s="47">
        <f t="shared" si="0"/>
        <v>5</v>
      </c>
      <c r="I16" s="48">
        <f>INDEX([1]Problématiques_compétences!$D$3:$BA$118,MATCH([1]Progression_Cycle4!I$4,[1]Problématiques_compétences!$D$3:$D$118,0),13)</f>
        <v>0</v>
      </c>
      <c r="J16" s="48"/>
      <c r="K16" s="48">
        <f>INDEX([1]Problématiques_compétences!$D$3:$BA$118,MATCH([1]Progression_Cycle4!K$4,[1]Problématiques_compétences!$D$3:$D$118,0),13)</f>
        <v>0</v>
      </c>
      <c r="L16" s="48">
        <f>INDEX([1]Problématiques_compétences!$D$3:$BA$118,MATCH([1]Progression_Cycle4!L$4,[1]Problématiques_compétences!$D$3:$D$118,0),13)</f>
        <v>0</v>
      </c>
      <c r="M16" s="48" t="str">
        <f>INDEX([1]Problématiques_compétences!$D$3:$BA$118,MATCH([1]Progression_Cycle4!M$4,[1]Problématiques_compétences!$D$3:$D$118,0),13)</f>
        <v>x</v>
      </c>
      <c r="N16" s="48">
        <f>INDEX([1]Problématiques_compétences!$D$3:$BA$118,MATCH([1]Progression_Cycle4!N$4,[1]Problématiques_compétences!$D$3:$D$118,0),13)</f>
        <v>0</v>
      </c>
      <c r="O16" s="48">
        <f>INDEX([1]Problématiques_compétences!$D$3:$BA$118,MATCH([1]Progression_Cycle4!O$4,[1]Problématiques_compétences!$D$3:$D$118,0),13)</f>
        <v>0</v>
      </c>
      <c r="P16" s="48">
        <f>INDEX([1]Problématiques_compétences!$D$3:$BA$118,MATCH([1]Progression_Cycle4!P$4,[1]Problématiques_compétences!$D$3:$D$118,0),13)</f>
        <v>0</v>
      </c>
      <c r="Q16" s="48"/>
      <c r="R16" s="48">
        <f>INDEX([1]Problématiques_compétences!$D$3:$BA$118,MATCH([1]Progression_Cycle4!R$4,[1]Problématiques_compétences!$D$3:$D$118,0),13)</f>
        <v>0</v>
      </c>
      <c r="S16" s="48">
        <f>INDEX([1]Problématiques_compétences!$D$3:$BA$118,MATCH([1]Progression_Cycle4!S$4,[1]Problématiques_compétences!$D$3:$D$118,0),13)</f>
        <v>0</v>
      </c>
      <c r="T16" s="48" t="s">
        <v>440</v>
      </c>
      <c r="U16" s="48">
        <f>INDEX([1]Problématiques_compétences!$D$3:$BA$118,MATCH([1]Progression_Cycle4!U$4,[1]Problématiques_compétences!$D$3:$D$118,0),13)</f>
        <v>0</v>
      </c>
      <c r="V16" s="48">
        <f>INDEX([1]Problématiques_compétences!$D$3:$BA$118,MATCH([1]Progression_Cycle4!V$4,[1]Problématiques_compétences!$D$3:$D$118,0),13)</f>
        <v>0</v>
      </c>
      <c r="W16" s="48">
        <f>INDEX([1]Problématiques_compétences!$D$3:$BA$118,MATCH([1]Progression_Cycle4!W$4,[1]Problématiques_compétences!$D$3:$D$118,0),13)</f>
        <v>0</v>
      </c>
      <c r="X16" s="48">
        <f>INDEX([1]Problématiques_compétences!$D$3:$BA$118,MATCH([1]Progression_Cycle4!X$4,[1]Problématiques_compétences!$D$3:$D$118,0),13)</f>
        <v>0</v>
      </c>
      <c r="Y16" s="48">
        <f>INDEX([1]Problématiques_compétences!$D$3:$BA$118,MATCH([1]Progression_Cycle4!Y$4,[1]Problématiques_compétences!$D$3:$D$118,0),13)</f>
        <v>0</v>
      </c>
      <c r="Z16" s="48"/>
      <c r="AA16" s="48">
        <f>INDEX([1]Problématiques_compétences!$D$3:$BA$118,MATCH([1]Progression_Cycle4!AA$4,[1]Problématiques_compétences!$D$3:$D$118,0),13)</f>
        <v>0</v>
      </c>
      <c r="AB16" s="48" t="s">
        <v>440</v>
      </c>
      <c r="AC16" s="48" t="s">
        <v>440</v>
      </c>
      <c r="AD16" s="48">
        <f>INDEX([1]Problématiques_compétences!$D$3:$BA$118,MATCH([1]Progression_Cycle4!AD$4,[1]Problématiques_compétences!$D$3:$D$118,0),13)</f>
        <v>0</v>
      </c>
      <c r="AE16" s="48">
        <f>INDEX([1]Problématiques_compétences!$D$3:$BA$118,MATCH([1]Progression_Cycle4!AE$4,[1]Problématiques_compétences!$D$3:$D$118,0),13)</f>
        <v>0</v>
      </c>
      <c r="AF16" s="48" t="s">
        <v>440</v>
      </c>
      <c r="AG16" s="48">
        <f>INDEX([1]Problématiques_compétences!$D$3:$BA$118,MATCH([1]Progression_Cycle4!AG$4,[1]Problématiques_compétences!$D$3:$D$118,0),13)</f>
        <v>0</v>
      </c>
      <c r="AH16" s="48"/>
      <c r="AI16" s="48">
        <f>INDEX([1]Problématiques_compétences!$D$3:$BA$118,MATCH([1]Progression_Cycle4!AI$4,[1]Problématiques_compétences!$D$3:$D$118,0),13)</f>
        <v>0</v>
      </c>
      <c r="AJ16" s="48">
        <f>INDEX([1]Problématiques_compétences!$D$3:$BA$118,MATCH([1]Progression_Cycle4!AJ$4,[1]Problématiques_compétences!$D$3:$D$118,0),13)</f>
        <v>0</v>
      </c>
      <c r="AK16" s="48">
        <f>INDEX([1]Problématiques_compétences!$D$3:$BA$118,MATCH([1]Progression_Cycle4!AK$4,[1]Problématiques_compétences!$D$3:$D$118,0),13)</f>
        <v>0</v>
      </c>
      <c r="AL16" s="48">
        <f>INDEX([1]Problématiques_compétences!$D$3:$BA$118,MATCH([1]Progression_Cycle4!AL$4,[1]Problématiques_compétences!$D$3:$D$118,0),13)</f>
        <v>0</v>
      </c>
    </row>
    <row r="17" spans="1:38">
      <c r="A17" s="40"/>
      <c r="B17" s="41" t="s">
        <v>68</v>
      </c>
      <c r="C17" s="56" t="s">
        <v>69</v>
      </c>
      <c r="D17" s="51"/>
      <c r="E17" s="44"/>
      <c r="F17" s="45" t="s">
        <v>70</v>
      </c>
      <c r="G17" s="46"/>
      <c r="H17" s="47">
        <f t="shared" si="0"/>
        <v>3</v>
      </c>
      <c r="I17" s="48">
        <f>INDEX([1]Problématiques_compétences!$D$3:$BA$118,MATCH([1]Progression_Cycle4!I$4,[1]Problématiques_compétences!$D$3:$D$118,0),14)</f>
        <v>0</v>
      </c>
      <c r="J17" s="48">
        <f>INDEX([1]Problématiques_compétences!$D$3:$BA$118,MATCH([1]Progression_Cycle4!J$4,[1]Problématiques_compétences!$D$3:$D$118,0),14)</f>
        <v>0</v>
      </c>
      <c r="K17" s="48">
        <f>INDEX([1]Problématiques_compétences!$D$3:$BA$118,MATCH([1]Progression_Cycle4!K$4,[1]Problématiques_compétences!$D$3:$D$118,0),14)</f>
        <v>0</v>
      </c>
      <c r="L17" s="48">
        <f>INDEX([1]Problématiques_compétences!$D$3:$BA$118,MATCH([1]Progression_Cycle4!L$4,[1]Problématiques_compétences!$D$3:$D$118,0),14)</f>
        <v>0</v>
      </c>
      <c r="M17" s="48">
        <f>INDEX([1]Problématiques_compétences!$D$3:$BA$118,MATCH([1]Progression_Cycle4!M$4,[1]Problématiques_compétences!$D$3:$D$118,0),14)</f>
        <v>0</v>
      </c>
      <c r="N17" s="48" t="s">
        <v>440</v>
      </c>
      <c r="O17" s="48">
        <f>INDEX([1]Problématiques_compétences!$D$3:$BA$118,MATCH([1]Progression_Cycle4!O$4,[1]Problématiques_compétences!$D$3:$D$118,0),14)</f>
        <v>0</v>
      </c>
      <c r="P17" s="48">
        <f>INDEX([1]Problématiques_compétences!$D$3:$BA$118,MATCH([1]Progression_Cycle4!P$4,[1]Problématiques_compétences!$D$3:$D$118,0),14)</f>
        <v>0</v>
      </c>
      <c r="Q17" s="48">
        <f>INDEX([1]Problématiques_compétences!$D$3:$BA$118,MATCH([1]Progression_Cycle4!Q$4,[1]Problématiques_compétences!$D$3:$D$118,0),14)</f>
        <v>0</v>
      </c>
      <c r="R17" s="48">
        <f>INDEX([1]Problématiques_compétences!$D$3:$BA$118,MATCH([1]Progression_Cycle4!R$4,[1]Problématiques_compétences!$D$3:$D$118,0),14)</f>
        <v>0</v>
      </c>
      <c r="S17" s="48" t="s">
        <v>440</v>
      </c>
      <c r="T17" s="48" t="str">
        <f>INDEX([1]Problématiques_compétences!$D$3:$BA$118,MATCH([1]Progression_Cycle4!T$4,[1]Problématiques_compétences!$D$3:$D$118,0),14)</f>
        <v>x</v>
      </c>
      <c r="U17" s="48">
        <f>INDEX([1]Problématiques_compétences!$D$3:$BA$118,MATCH([1]Progression_Cycle4!U$4,[1]Problématiques_compétences!$D$3:$D$118,0),14)</f>
        <v>0</v>
      </c>
      <c r="V17" s="48"/>
      <c r="W17" s="48">
        <f>INDEX([1]Problématiques_compétences!$D$3:$BA$118,MATCH([1]Progression_Cycle4!W$4,[1]Problématiques_compétences!$D$3:$D$118,0),14)</f>
        <v>0</v>
      </c>
      <c r="X17" s="48">
        <f>INDEX([1]Problématiques_compétences!$D$3:$BA$118,MATCH([1]Progression_Cycle4!X$4,[1]Problématiques_compétences!$D$3:$D$118,0),14)</f>
        <v>0</v>
      </c>
      <c r="Y17" s="48">
        <f>INDEX([1]Problématiques_compétences!$D$3:$BA$118,MATCH([1]Progression_Cycle4!Y$4,[1]Problématiques_compétences!$D$3:$D$118,0),14)</f>
        <v>0</v>
      </c>
      <c r="Z17" s="48">
        <f>INDEX([1]Problématiques_compétences!$D$3:$BA$118,MATCH([1]Progression_Cycle4!Z$4,[1]Problématiques_compétences!$D$3:$D$118,0),14)</f>
        <v>0</v>
      </c>
      <c r="AA17" s="48">
        <f>INDEX([1]Problématiques_compétences!$D$3:$BA$118,MATCH([1]Progression_Cycle4!AA$4,[1]Problématiques_compétences!$D$3:$D$118,0),14)</f>
        <v>0</v>
      </c>
      <c r="AB17" s="48">
        <f>INDEX([1]Problématiques_compétences!$D$3:$BA$118,MATCH([1]Progression_Cycle4!AB$4,[1]Problématiques_compétences!$D$3:$D$118,0),14)</f>
        <v>0</v>
      </c>
      <c r="AC17" s="48">
        <f>INDEX([1]Problématiques_compétences!$D$3:$BA$118,MATCH([1]Progression_Cycle4!AC$4,[1]Problématiques_compétences!$D$3:$D$118,0),14)</f>
        <v>0</v>
      </c>
      <c r="AD17" s="48">
        <f>INDEX([1]Problématiques_compétences!$D$3:$BA$118,MATCH([1]Progression_Cycle4!AD$4,[1]Problématiques_compétences!$D$3:$D$118,0),14)</f>
        <v>0</v>
      </c>
      <c r="AE17" s="48">
        <f>INDEX([1]Problématiques_compétences!$D$3:$BA$118,MATCH([1]Progression_Cycle4!AE$4,[1]Problématiques_compétences!$D$3:$D$118,0),14)</f>
        <v>0</v>
      </c>
      <c r="AF17" s="48">
        <f>INDEX([1]Problématiques_compétences!$D$3:$BA$118,MATCH([1]Progression_Cycle4!AF$4,[1]Problématiques_compétences!$D$3:$D$118,0),14)</f>
        <v>0</v>
      </c>
      <c r="AG17" s="48">
        <f>INDEX([1]Problématiques_compétences!$D$3:$BA$118,MATCH([1]Progression_Cycle4!AG$4,[1]Problématiques_compétences!$D$3:$D$118,0),14)</f>
        <v>0</v>
      </c>
      <c r="AH17" s="48">
        <f>INDEX([1]Problématiques_compétences!$D$3:$BA$118,MATCH([1]Progression_Cycle4!AH$4,[1]Problématiques_compétences!$D$3:$D$118,0),14)</f>
        <v>0</v>
      </c>
      <c r="AI17" s="48">
        <f>INDEX([1]Problématiques_compétences!$D$3:$BA$118,MATCH([1]Progression_Cycle4!AI$4,[1]Problématiques_compétences!$D$3:$D$118,0),14)</f>
        <v>0</v>
      </c>
      <c r="AJ17" s="48">
        <f>INDEX([1]Problématiques_compétences!$D$3:$BA$118,MATCH([1]Progression_Cycle4!AJ$4,[1]Problématiques_compétences!$D$3:$D$118,0),14)</f>
        <v>0</v>
      </c>
      <c r="AK17" s="48">
        <f>INDEX([1]Problématiques_compétences!$D$3:$BA$118,MATCH([1]Progression_Cycle4!AK$4,[1]Problématiques_compétences!$D$3:$D$118,0),14)</f>
        <v>0</v>
      </c>
      <c r="AL17" s="48">
        <f>INDEX([1]Problématiques_compétences!$D$3:$BA$118,MATCH([1]Progression_Cycle4!AL$4,[1]Problématiques_compétences!$D$3:$D$118,0),14)</f>
        <v>0</v>
      </c>
    </row>
    <row r="18" spans="1:38">
      <c r="A18" s="40"/>
      <c r="B18" s="41" t="s">
        <v>71</v>
      </c>
      <c r="C18" s="56" t="s">
        <v>72</v>
      </c>
      <c r="D18" s="43" t="s">
        <v>54</v>
      </c>
      <c r="E18" s="44"/>
      <c r="F18" s="44"/>
      <c r="G18" s="46"/>
      <c r="H18" s="47">
        <f t="shared" si="0"/>
        <v>3</v>
      </c>
      <c r="I18" s="48">
        <f>INDEX([1]Problématiques_compétences!$D$3:$BA$118,MATCH([1]Progression_Cycle4!I$4,[1]Problématiques_compétences!$D$3:$D$118,0),15)</f>
        <v>0</v>
      </c>
      <c r="J18" s="48"/>
      <c r="K18" s="48">
        <f>INDEX([1]Problématiques_compétences!$D$3:$BA$118,MATCH([1]Progression_Cycle4!K$4,[1]Problématiques_compétences!$D$3:$D$118,0),15)</f>
        <v>0</v>
      </c>
      <c r="L18" s="48">
        <f>INDEX([1]Problématiques_compétences!$D$3:$BA$118,MATCH([1]Progression_Cycle4!L$4,[1]Problématiques_compétences!$D$3:$D$118,0),15)</f>
        <v>0</v>
      </c>
      <c r="M18" s="48"/>
      <c r="N18" s="48" t="s">
        <v>440</v>
      </c>
      <c r="O18" s="48">
        <f>INDEX([1]Problématiques_compétences!$D$3:$BA$118,MATCH([1]Progression_Cycle4!O$4,[1]Problématiques_compétences!$D$3:$D$118,0),15)</f>
        <v>0</v>
      </c>
      <c r="P18" s="48" t="s">
        <v>440</v>
      </c>
      <c r="Q18" s="48">
        <f>INDEX([1]Problématiques_compétences!$D$3:$BA$118,MATCH([1]Progression_Cycle4!Q$4,[1]Problématiques_compétences!$D$3:$D$118,0),15)</f>
        <v>0</v>
      </c>
      <c r="R18" s="48">
        <f>INDEX([1]Problématiques_compétences!$D$3:$BA$118,MATCH([1]Progression_Cycle4!R$4,[1]Problématiques_compétences!$D$3:$D$118,0),15)</f>
        <v>0</v>
      </c>
      <c r="S18" s="48">
        <f>INDEX([1]Problématiques_compétences!$D$3:$BA$118,MATCH([1]Progression_Cycle4!S$4,[1]Problématiques_compétences!$D$3:$D$118,0),15)</f>
        <v>0</v>
      </c>
      <c r="T18" s="48" t="s">
        <v>440</v>
      </c>
      <c r="U18" s="48"/>
      <c r="V18" s="48">
        <f>INDEX([1]Problématiques_compétences!$D$3:$BA$118,MATCH([1]Progression_Cycle4!V$4,[1]Problématiques_compétences!$D$3:$D$118,0),15)</f>
        <v>0</v>
      </c>
      <c r="W18" s="48">
        <f>INDEX([1]Problématiques_compétences!$D$3:$BA$118,MATCH([1]Progression_Cycle4!W$4,[1]Problématiques_compétences!$D$3:$D$118,0),15)</f>
        <v>0</v>
      </c>
      <c r="X18" s="48">
        <f>INDEX([1]Problématiques_compétences!$D$3:$BA$118,MATCH([1]Progression_Cycle4!X$4,[1]Problématiques_compétences!$D$3:$D$118,0),15)</f>
        <v>0</v>
      </c>
      <c r="Y18" s="48">
        <f>INDEX([1]Problématiques_compétences!$D$3:$BA$118,MATCH([1]Progression_Cycle4!Y$4,[1]Problématiques_compétences!$D$3:$D$118,0),15)</f>
        <v>0</v>
      </c>
      <c r="Z18" s="48"/>
      <c r="AA18" s="48">
        <f>INDEX([1]Problématiques_compétences!$D$3:$BA$118,MATCH([1]Progression_Cycle4!AA$4,[1]Problématiques_compétences!$D$3:$D$118,0),15)</f>
        <v>0</v>
      </c>
      <c r="AB18" s="48">
        <f>INDEX([1]Problématiques_compétences!$D$3:$BA$118,MATCH([1]Progression_Cycle4!AB$4,[1]Problématiques_compétences!$D$3:$D$118,0),15)</f>
        <v>0</v>
      </c>
      <c r="AC18" s="48">
        <f>INDEX([1]Problématiques_compétences!$D$3:$BA$118,MATCH([1]Progression_Cycle4!AC$4,[1]Problématiques_compétences!$D$3:$D$118,0),15)</f>
        <v>0</v>
      </c>
      <c r="AD18" s="48">
        <f>INDEX([1]Problématiques_compétences!$D$3:$BA$118,MATCH([1]Progression_Cycle4!AD$4,[1]Problématiques_compétences!$D$3:$D$118,0),15)</f>
        <v>0</v>
      </c>
      <c r="AE18" s="48">
        <f>INDEX([1]Problématiques_compétences!$D$3:$BA$118,MATCH([1]Progression_Cycle4!AE$4,[1]Problématiques_compétences!$D$3:$D$118,0),15)</f>
        <v>0</v>
      </c>
      <c r="AF18" s="48">
        <f>INDEX([1]Problématiques_compétences!$D$3:$BA$118,MATCH([1]Progression_Cycle4!AF$4,[1]Problématiques_compétences!$D$3:$D$118,0),15)</f>
        <v>0</v>
      </c>
      <c r="AG18" s="48">
        <f>INDEX([1]Problématiques_compétences!$D$3:$BA$118,MATCH([1]Progression_Cycle4!AG$4,[1]Problématiques_compétences!$D$3:$D$118,0),15)</f>
        <v>0</v>
      </c>
      <c r="AH18" s="48"/>
      <c r="AI18" s="48">
        <f>INDEX([1]Problématiques_compétences!$D$3:$BA$118,MATCH([1]Progression_Cycle4!AI$4,[1]Problématiques_compétences!$D$3:$D$118,0),15)</f>
        <v>0</v>
      </c>
      <c r="AJ18" s="48">
        <f>INDEX([1]Problématiques_compétences!$D$3:$BA$118,MATCH([1]Progression_Cycle4!AJ$4,[1]Problématiques_compétences!$D$3:$D$118,0),15)</f>
        <v>0</v>
      </c>
      <c r="AK18" s="48">
        <f>INDEX([1]Problématiques_compétences!$D$3:$BA$118,MATCH([1]Progression_Cycle4!AK$4,[1]Problématiques_compétences!$D$3:$D$118,0),15)</f>
        <v>0</v>
      </c>
      <c r="AL18" s="48">
        <f>INDEX([1]Problématiques_compétences!$D$3:$BA$118,MATCH([1]Progression_Cycle4!AL$4,[1]Problématiques_compétences!$D$3:$D$118,0),15)</f>
        <v>0</v>
      </c>
    </row>
    <row r="19" spans="1:38" ht="30">
      <c r="A19" s="40"/>
      <c r="B19" s="41" t="s">
        <v>73</v>
      </c>
      <c r="C19" s="56" t="s">
        <v>74</v>
      </c>
      <c r="D19" s="43" t="s">
        <v>75</v>
      </c>
      <c r="E19" s="44"/>
      <c r="F19" s="45" t="s">
        <v>48</v>
      </c>
      <c r="G19" s="46"/>
      <c r="H19" s="47">
        <f t="shared" si="0"/>
        <v>5</v>
      </c>
      <c r="I19" s="48">
        <f>INDEX([1]Problématiques_compétences!$D$3:$BA$118,MATCH([1]Progression_Cycle4!I$4,[1]Problématiques_compétences!$D$3:$D$118,0),16)</f>
        <v>0</v>
      </c>
      <c r="J19" s="48" t="s">
        <v>440</v>
      </c>
      <c r="K19" s="48">
        <f>INDEX([1]Problématiques_compétences!$D$3:$BA$118,MATCH([1]Progression_Cycle4!K$4,[1]Problématiques_compétences!$D$3:$D$118,0),16)</f>
        <v>0</v>
      </c>
      <c r="L19" s="48">
        <f>INDEX([1]Problématiques_compétences!$D$3:$BA$118,MATCH([1]Progression_Cycle4!L$4,[1]Problématiques_compétences!$D$3:$D$118,0),16)</f>
        <v>0</v>
      </c>
      <c r="M19" s="48">
        <f>INDEX([1]Problématiques_compétences!$D$3:$BA$118,MATCH([1]Progression_Cycle4!M$4,[1]Problématiques_compétences!$D$3:$D$118,0),16)</f>
        <v>0</v>
      </c>
      <c r="N19" s="48"/>
      <c r="O19" s="48">
        <f>INDEX([1]Problématiques_compétences!$D$3:$BA$118,MATCH([1]Progression_Cycle4!O$4,[1]Problématiques_compétences!$D$3:$D$118,0),16)</f>
        <v>0</v>
      </c>
      <c r="P19" s="48">
        <f>INDEX([1]Problématiques_compétences!$D$3:$BA$118,MATCH([1]Progression_Cycle4!P$4,[1]Problématiques_compétences!$D$3:$D$118,0),16)</f>
        <v>0</v>
      </c>
      <c r="Q19" s="48">
        <f>INDEX([1]Problématiques_compétences!$D$3:$BA$118,MATCH([1]Progression_Cycle4!Q$4,[1]Problématiques_compétences!$D$3:$D$118,0),16)</f>
        <v>0</v>
      </c>
      <c r="R19" s="48">
        <f>INDEX([1]Problématiques_compétences!$D$3:$BA$118,MATCH([1]Progression_Cycle4!R$4,[1]Problématiques_compétences!$D$3:$D$118,0),16)</f>
        <v>0</v>
      </c>
      <c r="S19" s="48">
        <f>INDEX([1]Problématiques_compétences!$D$3:$BA$118,MATCH([1]Progression_Cycle4!S$4,[1]Problématiques_compétences!$D$3:$D$118,0),16)</f>
        <v>0</v>
      </c>
      <c r="T19" s="48" t="s">
        <v>440</v>
      </c>
      <c r="U19" s="48">
        <f>INDEX([1]Problématiques_compétences!$D$3:$BA$118,MATCH([1]Progression_Cycle4!U$4,[1]Problématiques_compétences!$D$3:$D$118,0),16)</f>
        <v>0</v>
      </c>
      <c r="V19" s="48"/>
      <c r="W19" s="48">
        <f>INDEX([1]Problématiques_compétences!$D$3:$BA$118,MATCH([1]Progression_Cycle4!W$4,[1]Problématiques_compétences!$D$3:$D$118,0),16)</f>
        <v>0</v>
      </c>
      <c r="X19" s="48">
        <f>INDEX([1]Problématiques_compétences!$D$3:$BA$118,MATCH([1]Progression_Cycle4!X$4,[1]Problématiques_compétences!$D$3:$D$118,0),16)</f>
        <v>0</v>
      </c>
      <c r="Y19" s="48" t="s">
        <v>440</v>
      </c>
      <c r="Z19" s="48">
        <f>INDEX([1]Problématiques_compétences!$D$3:$BA$118,MATCH([1]Progression_Cycle4!Z$4,[1]Problématiques_compétences!$D$3:$D$118,0),16)</f>
        <v>0</v>
      </c>
      <c r="AA19" s="48"/>
      <c r="AB19" s="48" t="s">
        <v>440</v>
      </c>
      <c r="AC19" s="48">
        <f>INDEX([1]Problématiques_compétences!$D$3:$BA$118,MATCH([1]Progression_Cycle4!AC$4,[1]Problématiques_compétences!$D$3:$D$118,0),16)</f>
        <v>0</v>
      </c>
      <c r="AD19" s="48">
        <f>INDEX([1]Problématiques_compétences!$D$3:$BA$118,MATCH([1]Progression_Cycle4!AD$4,[1]Problématiques_compétences!$D$3:$D$118,0),16)</f>
        <v>0</v>
      </c>
      <c r="AE19" s="48">
        <f>INDEX([1]Problématiques_compétences!$D$3:$BA$118,MATCH([1]Progression_Cycle4!AE$4,[1]Problématiques_compétences!$D$3:$D$118,0),16)</f>
        <v>0</v>
      </c>
      <c r="AF19" s="48" t="s">
        <v>440</v>
      </c>
      <c r="AG19" s="48">
        <f>INDEX([1]Problématiques_compétences!$D$3:$BA$118,MATCH([1]Progression_Cycle4!AG$4,[1]Problématiques_compétences!$D$3:$D$118,0),16)</f>
        <v>0</v>
      </c>
      <c r="AH19" s="48">
        <f>INDEX([1]Problématiques_compétences!$D$3:$BA$118,MATCH([1]Progression_Cycle4!AH$4,[1]Problématiques_compétences!$D$3:$D$118,0),16)</f>
        <v>0</v>
      </c>
      <c r="AI19" s="48"/>
      <c r="AJ19" s="48">
        <f>INDEX([1]Problématiques_compétences!$D$3:$BA$118,MATCH([1]Progression_Cycle4!AJ$4,[1]Problématiques_compétences!$D$3:$D$118,0),16)</f>
        <v>0</v>
      </c>
      <c r="AK19" s="48">
        <f>INDEX([1]Problématiques_compétences!$D$3:$BA$118,MATCH([1]Progression_Cycle4!AK$4,[1]Problématiques_compétences!$D$3:$D$118,0),16)</f>
        <v>0</v>
      </c>
      <c r="AL19" s="48">
        <f>INDEX([1]Problématiques_compétences!$D$3:$BA$118,MATCH([1]Progression_Cycle4!AL$4,[1]Problématiques_compétences!$D$3:$D$118,0),16)</f>
        <v>0</v>
      </c>
    </row>
    <row r="20" spans="1:38" ht="30.75" thickBot="1">
      <c r="A20" s="52"/>
      <c r="B20" s="53" t="s">
        <v>76</v>
      </c>
      <c r="C20" s="59" t="s">
        <v>77</v>
      </c>
      <c r="D20" s="55" t="s">
        <v>54</v>
      </c>
      <c r="E20" s="44"/>
      <c r="F20" s="44"/>
      <c r="G20" s="60" t="s">
        <v>78</v>
      </c>
      <c r="H20" s="47">
        <f t="shared" si="0"/>
        <v>2</v>
      </c>
      <c r="I20" s="48">
        <f>INDEX([1]Problématiques_compétences!$D$3:$BA$118,MATCH([1]Progression_Cycle4!I$4,[1]Problématiques_compétences!$D$3:$D$118,0),17)</f>
        <v>0</v>
      </c>
      <c r="J20" s="48">
        <f>INDEX([1]Problématiques_compétences!$D$3:$BA$118,MATCH([1]Progression_Cycle4!J$4,[1]Problématiques_compétences!$D$3:$D$118,0),17)</f>
        <v>0</v>
      </c>
      <c r="K20" s="48">
        <f>INDEX([1]Problématiques_compétences!$D$3:$BA$118,MATCH([1]Progression_Cycle4!K$4,[1]Problématiques_compétences!$D$3:$D$118,0),17)</f>
        <v>0</v>
      </c>
      <c r="L20" s="48">
        <f>INDEX([1]Problématiques_compétences!$D$3:$BA$118,MATCH([1]Progression_Cycle4!L$4,[1]Problématiques_compétences!$D$3:$D$118,0),17)</f>
        <v>0</v>
      </c>
      <c r="M20" s="48">
        <f>INDEX([1]Problématiques_compétences!$D$3:$BA$118,MATCH([1]Progression_Cycle4!M$4,[1]Problématiques_compétences!$D$3:$D$118,0),17)</f>
        <v>0</v>
      </c>
      <c r="N20" s="48">
        <f>INDEX([1]Problématiques_compétences!$D$3:$BA$118,MATCH([1]Progression_Cycle4!N$4,[1]Problématiques_compétences!$D$3:$D$118,0),17)</f>
        <v>0</v>
      </c>
      <c r="O20" s="48">
        <f>INDEX([1]Problématiques_compétences!$D$3:$BA$118,MATCH([1]Progression_Cycle4!O$4,[1]Problématiques_compétences!$D$3:$D$118,0),17)</f>
        <v>0</v>
      </c>
      <c r="P20" s="48">
        <f>INDEX([1]Problématiques_compétences!$D$3:$BA$118,MATCH([1]Progression_Cycle4!P$4,[1]Problématiques_compétences!$D$3:$D$118,0),17)</f>
        <v>0</v>
      </c>
      <c r="Q20" s="48">
        <f>INDEX([1]Problématiques_compétences!$D$3:$BA$118,MATCH([1]Progression_Cycle4!Q$4,[1]Problématiques_compétences!$D$3:$D$118,0),17)</f>
        <v>0</v>
      </c>
      <c r="R20" s="48">
        <f>INDEX([1]Problématiques_compétences!$D$3:$BA$118,MATCH([1]Progression_Cycle4!R$4,[1]Problématiques_compétences!$D$3:$D$118,0),17)</f>
        <v>0</v>
      </c>
      <c r="S20" s="48">
        <f>INDEX([1]Problématiques_compétences!$D$3:$BA$118,MATCH([1]Progression_Cycle4!S$4,[1]Problématiques_compétences!$D$3:$D$118,0),17)</f>
        <v>0</v>
      </c>
      <c r="T20" s="48">
        <f>INDEX([1]Problématiques_compétences!$D$3:$BA$118,MATCH([1]Progression_Cycle4!T$4,[1]Problématiques_compétences!$D$3:$D$118,0),17)</f>
        <v>0</v>
      </c>
      <c r="U20" s="48">
        <f>INDEX([1]Problématiques_compétences!$D$3:$BA$118,MATCH([1]Progression_Cycle4!U$4,[1]Problématiques_compétences!$D$3:$D$118,0),17)</f>
        <v>0</v>
      </c>
      <c r="V20" s="48">
        <f>INDEX([1]Problématiques_compétences!$D$3:$BA$118,MATCH([1]Progression_Cycle4!V$4,[1]Problématiques_compétences!$D$3:$D$118,0),17)</f>
        <v>0</v>
      </c>
      <c r="W20" s="48" t="s">
        <v>440</v>
      </c>
      <c r="X20" s="48">
        <f>INDEX([1]Problématiques_compétences!$D$3:$BA$118,MATCH([1]Progression_Cycle4!X$4,[1]Problématiques_compétences!$D$3:$D$118,0),17)</f>
        <v>0</v>
      </c>
      <c r="Y20" s="48"/>
      <c r="Z20" s="48">
        <f>INDEX([1]Problématiques_compétences!$D$3:$BA$118,MATCH([1]Progression_Cycle4!Z$4,[1]Problématiques_compétences!$D$3:$D$118,0),17)</f>
        <v>0</v>
      </c>
      <c r="AA20" s="48">
        <f>INDEX([1]Problématiques_compétences!$D$3:$BA$118,MATCH([1]Progression_Cycle4!AA$4,[1]Problématiques_compétences!$D$3:$D$118,0),17)</f>
        <v>0</v>
      </c>
      <c r="AB20" s="48">
        <f>INDEX([1]Problématiques_compétences!$D$3:$BA$118,MATCH([1]Progression_Cycle4!AB$4,[1]Problématiques_compétences!$D$3:$D$118,0),17)</f>
        <v>0</v>
      </c>
      <c r="AC20" s="48">
        <f>INDEX([1]Problématiques_compétences!$D$3:$BA$118,MATCH([1]Progression_Cycle4!AC$4,[1]Problématiques_compétences!$D$3:$D$118,0),17)</f>
        <v>0</v>
      </c>
      <c r="AD20" s="48">
        <f>INDEX([1]Problématiques_compétences!$D$3:$BA$118,MATCH([1]Progression_Cycle4!AD$4,[1]Problématiques_compétences!$D$3:$D$118,0),17)</f>
        <v>0</v>
      </c>
      <c r="AE20" s="48">
        <f>INDEX([1]Problématiques_compétences!$D$3:$BA$118,MATCH([1]Progression_Cycle4!AE$4,[1]Problématiques_compétences!$D$3:$D$118,0),17)</f>
        <v>0</v>
      </c>
      <c r="AF20" s="48">
        <f>INDEX([1]Problématiques_compétences!$D$3:$BA$118,MATCH([1]Progression_Cycle4!AF$4,[1]Problématiques_compétences!$D$3:$D$118,0),17)</f>
        <v>0</v>
      </c>
      <c r="AG20" s="48" t="s">
        <v>440</v>
      </c>
      <c r="AH20" s="48">
        <f>INDEX([1]Problématiques_compétences!$D$3:$BA$118,MATCH([1]Progression_Cycle4!AH$4,[1]Problématiques_compétences!$D$3:$D$118,0),17)</f>
        <v>0</v>
      </c>
      <c r="AI20" s="48">
        <f>INDEX([1]Problématiques_compétences!$D$3:$BA$118,MATCH([1]Progression_Cycle4!AI$4,[1]Problématiques_compétences!$D$3:$D$118,0),17)</f>
        <v>0</v>
      </c>
      <c r="AJ20" s="48">
        <f>INDEX([1]Problématiques_compétences!$D$3:$BA$118,MATCH([1]Progression_Cycle4!AJ$4,[1]Problématiques_compétences!$D$3:$D$118,0),17)</f>
        <v>0</v>
      </c>
      <c r="AK20" s="48">
        <f>INDEX([1]Problématiques_compétences!$D$3:$BA$118,MATCH([1]Progression_Cycle4!AK$4,[1]Problématiques_compétences!$D$3:$D$118,0),17)</f>
        <v>0</v>
      </c>
      <c r="AL20" s="48"/>
    </row>
    <row r="21" spans="1:38">
      <c r="A21" s="33" t="s">
        <v>79</v>
      </c>
      <c r="B21" s="34">
        <v>3</v>
      </c>
      <c r="C21" s="35" t="s">
        <v>80</v>
      </c>
      <c r="D21" s="36"/>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8"/>
    </row>
    <row r="22" spans="1:38" ht="45">
      <c r="A22" s="61"/>
      <c r="B22" s="41" t="s">
        <v>81</v>
      </c>
      <c r="C22" s="56" t="s">
        <v>82</v>
      </c>
      <c r="D22" s="51"/>
      <c r="E22" s="62" t="s">
        <v>83</v>
      </c>
      <c r="F22" s="44"/>
      <c r="G22" s="46"/>
      <c r="H22" s="47">
        <f>COUNTIF(I22:AL22,"x")</f>
        <v>3</v>
      </c>
      <c r="I22" s="48">
        <f>INDEX([1]Problématiques_compétences!$D$3:$BA$118,MATCH([1]Progression_Cycle4!I$4,[1]Problématiques_compétences!$D$3:$D$118,0),18)</f>
        <v>0</v>
      </c>
      <c r="J22" s="48"/>
      <c r="K22" s="48">
        <f>INDEX([1]Problématiques_compétences!$D$3:$BA$118,MATCH([1]Progression_Cycle4!K$4,[1]Problématiques_compétences!$D$3:$D$118,0),18)</f>
        <v>0</v>
      </c>
      <c r="L22" s="48">
        <f>INDEX([1]Problématiques_compétences!$D$3:$BA$118,MATCH([1]Progression_Cycle4!L$4,[1]Problématiques_compétences!$D$3:$D$118,0),18)</f>
        <v>0</v>
      </c>
      <c r="M22" s="48">
        <f>INDEX([1]Problématiques_compétences!$D$3:$BA$118,MATCH([1]Progression_Cycle4!M$4,[1]Problématiques_compétences!$D$3:$D$118,0),18)</f>
        <v>0</v>
      </c>
      <c r="N22" s="48">
        <f>INDEX([1]Problématiques_compétences!$D$3:$BA$118,MATCH([1]Progression_Cycle4!N$4,[1]Problématiques_compétences!$D$3:$D$118,0),18)</f>
        <v>0</v>
      </c>
      <c r="O22" s="48">
        <f>INDEX([1]Problématiques_compétences!$D$3:$BA$118,MATCH([1]Progression_Cycle4!O$4,[1]Problématiques_compétences!$D$3:$D$118,0),18)</f>
        <v>0</v>
      </c>
      <c r="P22" s="48">
        <f>INDEX([1]Problématiques_compétences!$D$3:$BA$118,MATCH([1]Progression_Cycle4!P$4,[1]Problématiques_compétences!$D$3:$D$118,0),18)</f>
        <v>0</v>
      </c>
      <c r="Q22" s="48">
        <f>INDEX([1]Problématiques_compétences!$D$3:$BA$118,MATCH([1]Progression_Cycle4!Q$4,[1]Problématiques_compétences!$D$3:$D$118,0),18)</f>
        <v>0</v>
      </c>
      <c r="R22" s="48">
        <f>INDEX([1]Problématiques_compétences!$D$3:$BA$118,MATCH([1]Progression_Cycle4!R$4,[1]Problématiques_compétences!$D$3:$D$118,0),18)</f>
        <v>0</v>
      </c>
      <c r="S22" s="48">
        <f>INDEX([1]Problématiques_compétences!$D$3:$BA$118,MATCH([1]Progression_Cycle4!S$4,[1]Problématiques_compétences!$D$3:$D$118,0),18)</f>
        <v>0</v>
      </c>
      <c r="T22" s="48">
        <f>INDEX([1]Problématiques_compétences!$D$3:$BA$118,MATCH([1]Progression_Cycle4!T$4,[1]Problématiques_compétences!$D$3:$D$118,0),18)</f>
        <v>0</v>
      </c>
      <c r="U22" s="48">
        <f>INDEX([1]Problématiques_compétences!$D$3:$BA$118,MATCH([1]Progression_Cycle4!U$4,[1]Problématiques_compétences!$D$3:$D$118,0),18)</f>
        <v>0</v>
      </c>
      <c r="V22" s="48">
        <f>INDEX([1]Problématiques_compétences!$D$3:$BA$118,MATCH([1]Progression_Cycle4!V$4,[1]Problématiques_compétences!$D$3:$D$118,0),18)</f>
        <v>0</v>
      </c>
      <c r="W22" s="48" t="s">
        <v>440</v>
      </c>
      <c r="X22" s="48"/>
      <c r="Y22" s="48">
        <f>INDEX([1]Problématiques_compétences!$D$3:$BA$118,MATCH([1]Progression_Cycle4!Y$4,[1]Problématiques_compétences!$D$3:$D$118,0),18)</f>
        <v>0</v>
      </c>
      <c r="Z22" s="48">
        <f>INDEX([1]Problématiques_compétences!$D$3:$BA$118,MATCH([1]Progression_Cycle4!Z$4,[1]Problématiques_compétences!$D$3:$D$118,0),18)</f>
        <v>0</v>
      </c>
      <c r="AA22" s="48">
        <f>INDEX([1]Problématiques_compétences!$D$3:$BA$118,MATCH([1]Progression_Cycle4!AA$4,[1]Problématiques_compétences!$D$3:$D$118,0),18)</f>
        <v>0</v>
      </c>
      <c r="AB22" s="48" t="s">
        <v>440</v>
      </c>
      <c r="AC22" s="48">
        <f>INDEX([1]Problématiques_compétences!$D$3:$BA$118,MATCH([1]Progression_Cycle4!AC$4,[1]Problématiques_compétences!$D$3:$D$118,0),18)</f>
        <v>0</v>
      </c>
      <c r="AD22" s="48">
        <f>INDEX([1]Problématiques_compétences!$D$3:$BA$118,MATCH([1]Progression_Cycle4!AD$4,[1]Problématiques_compétences!$D$3:$D$118,0),18)</f>
        <v>0</v>
      </c>
      <c r="AE22" s="48">
        <f>INDEX([1]Problématiques_compétences!$D$3:$BA$118,MATCH([1]Progression_Cycle4!AE$4,[1]Problématiques_compétences!$D$3:$D$118,0),18)</f>
        <v>0</v>
      </c>
      <c r="AF22" s="48">
        <f>INDEX([1]Problématiques_compétences!$D$3:$BA$118,MATCH([1]Progression_Cycle4!AF$4,[1]Problématiques_compétences!$D$3:$D$118,0),18)</f>
        <v>0</v>
      </c>
      <c r="AG22" s="48">
        <f>INDEX([1]Problématiques_compétences!$D$3:$BA$118,MATCH([1]Progression_Cycle4!AG$4,[1]Problématiques_compétences!$D$3:$D$118,0),18)</f>
        <v>0</v>
      </c>
      <c r="AH22" s="48" t="s">
        <v>440</v>
      </c>
      <c r="AI22" s="48">
        <f>INDEX([1]Problématiques_compétences!$D$3:$BA$118,MATCH([1]Progression_Cycle4!AI$4,[1]Problématiques_compétences!$D$3:$D$118,0),18)</f>
        <v>0</v>
      </c>
      <c r="AJ22" s="48">
        <f>INDEX([1]Problématiques_compétences!$D$3:$BA$118,MATCH([1]Progression_Cycle4!AJ$4,[1]Problématiques_compétences!$D$3:$D$118,0),18)</f>
        <v>0</v>
      </c>
      <c r="AK22" s="48">
        <f>INDEX([1]Problématiques_compétences!$D$3:$BA$118,MATCH([1]Progression_Cycle4!AK$4,[1]Problématiques_compétences!$D$3:$D$118,0),18)</f>
        <v>0</v>
      </c>
      <c r="AL22" s="48">
        <f>INDEX([1]Problématiques_compétences!$D$3:$BA$118,MATCH([1]Progression_Cycle4!AL$4,[1]Problématiques_compétences!$D$3:$D$118,0),18)</f>
        <v>0</v>
      </c>
    </row>
    <row r="23" spans="1:38" ht="30">
      <c r="A23" s="61"/>
      <c r="B23" s="49" t="s">
        <v>84</v>
      </c>
      <c r="C23" s="58" t="s">
        <v>85</v>
      </c>
      <c r="D23" s="43" t="s">
        <v>54</v>
      </c>
      <c r="E23" s="62" t="s">
        <v>86</v>
      </c>
      <c r="F23" s="44"/>
      <c r="G23" s="46"/>
      <c r="H23" s="47">
        <f>COUNTIF(I23:AL23,"x")</f>
        <v>6</v>
      </c>
      <c r="I23" s="48" t="s">
        <v>440</v>
      </c>
      <c r="J23" s="48">
        <f>INDEX([1]Problématiques_compétences!$D$3:$BA$118,MATCH([1]Progression_Cycle4!J$4,[1]Problématiques_compétences!$D$3:$D$118,0),19)</f>
        <v>0</v>
      </c>
      <c r="K23" s="48">
        <f>INDEX([1]Problématiques_compétences!$D$3:$BA$118,MATCH([1]Progression_Cycle4!K$4,[1]Problématiques_compétences!$D$3:$D$118,0),19)</f>
        <v>0</v>
      </c>
      <c r="L23" s="48">
        <f>INDEX([1]Problématiques_compétences!$D$3:$BA$118,MATCH([1]Progression_Cycle4!L$4,[1]Problématiques_compétences!$D$3:$D$118,0),19)</f>
        <v>0</v>
      </c>
      <c r="M23" s="48">
        <f>INDEX([1]Problématiques_compétences!$D$3:$BA$118,MATCH([1]Progression_Cycle4!M$4,[1]Problématiques_compétences!$D$3:$D$118,0),19)</f>
        <v>0</v>
      </c>
      <c r="N23" s="48" t="s">
        <v>440</v>
      </c>
      <c r="O23" s="48">
        <f>INDEX([1]Problématiques_compétences!$D$3:$BA$118,MATCH([1]Progression_Cycle4!O$4,[1]Problématiques_compétences!$D$3:$D$118,0),19)</f>
        <v>0</v>
      </c>
      <c r="P23" s="48">
        <f>INDEX([1]Problématiques_compétences!$D$3:$BA$118,MATCH([1]Progression_Cycle4!P$4,[1]Problématiques_compétences!$D$3:$D$118,0),19)</f>
        <v>0</v>
      </c>
      <c r="Q23" s="48"/>
      <c r="R23" s="48"/>
      <c r="S23" s="48">
        <f>INDEX([1]Problématiques_compétences!$D$3:$BA$118,MATCH([1]Progression_Cycle4!S$4,[1]Problématiques_compétences!$D$3:$D$118,0),19)</f>
        <v>0</v>
      </c>
      <c r="T23" s="48">
        <f>INDEX([1]Problématiques_compétences!$D$3:$BA$118,MATCH([1]Progression_Cycle4!T$4,[1]Problématiques_compétences!$D$3:$D$118,0),19)</f>
        <v>0</v>
      </c>
      <c r="U23" s="48">
        <f>INDEX([1]Problématiques_compétences!$D$3:$BA$118,MATCH([1]Progression_Cycle4!U$4,[1]Problématiques_compétences!$D$3:$D$118,0),19)</f>
        <v>0</v>
      </c>
      <c r="V23" s="48">
        <f>INDEX([1]Problématiques_compétences!$D$3:$BA$118,MATCH([1]Progression_Cycle4!V$4,[1]Problématiques_compétences!$D$3:$D$118,0),19)</f>
        <v>0</v>
      </c>
      <c r="W23" s="48" t="s">
        <v>440</v>
      </c>
      <c r="X23" s="48"/>
      <c r="Y23" s="48" t="s">
        <v>440</v>
      </c>
      <c r="Z23" s="48">
        <f>INDEX([1]Problématiques_compétences!$D$3:$BA$118,MATCH([1]Progression_Cycle4!Z$4,[1]Problématiques_compétences!$D$3:$D$118,0),19)</f>
        <v>0</v>
      </c>
      <c r="AA23" s="48">
        <f>INDEX([1]Problématiques_compétences!$D$3:$BA$118,MATCH([1]Progression_Cycle4!AA$4,[1]Problématiques_compétences!$D$3:$D$118,0),19)</f>
        <v>0</v>
      </c>
      <c r="AB23" s="48" t="s">
        <v>440</v>
      </c>
      <c r="AC23" s="48">
        <f>INDEX([1]Problématiques_compétences!$D$3:$BA$118,MATCH([1]Progression_Cycle4!AC$4,[1]Problématiques_compétences!$D$3:$D$118,0),19)</f>
        <v>0</v>
      </c>
      <c r="AD23" s="48">
        <f>INDEX([1]Problématiques_compétences!$D$3:$BA$118,MATCH([1]Progression_Cycle4!AD$4,[1]Problématiques_compétences!$D$3:$D$118,0),19)</f>
        <v>0</v>
      </c>
      <c r="AE23" s="48">
        <f>INDEX([1]Problématiques_compétences!$D$3:$BA$118,MATCH([1]Progression_Cycle4!AE$4,[1]Problématiques_compétences!$D$3:$D$118,0),19)</f>
        <v>0</v>
      </c>
      <c r="AF23" s="48">
        <f>INDEX([1]Problématiques_compétences!$D$3:$BA$118,MATCH([1]Progression_Cycle4!AF$4,[1]Problématiques_compétences!$D$3:$D$118,0),19)</f>
        <v>0</v>
      </c>
      <c r="AG23" s="48">
        <f>INDEX([1]Problématiques_compétences!$D$3:$BA$118,MATCH([1]Progression_Cycle4!AG$4,[1]Problématiques_compétences!$D$3:$D$118,0),19)</f>
        <v>0</v>
      </c>
      <c r="AH23" s="48" t="s">
        <v>440</v>
      </c>
      <c r="AI23" s="48">
        <f>INDEX([1]Problématiques_compétences!$D$3:$BA$118,MATCH([1]Progression_Cycle4!AI$4,[1]Problématiques_compétences!$D$3:$D$118,0),19)</f>
        <v>0</v>
      </c>
      <c r="AJ23" s="48">
        <f>INDEX([1]Problématiques_compétences!$D$3:$BA$118,MATCH([1]Progression_Cycle4!AJ$4,[1]Problématiques_compétences!$D$3:$D$118,0),19)</f>
        <v>0</v>
      </c>
      <c r="AK23" s="48">
        <f>INDEX([1]Problématiques_compétences!$D$3:$BA$118,MATCH([1]Progression_Cycle4!AK$4,[1]Problématiques_compétences!$D$3:$D$118,0),19)</f>
        <v>0</v>
      </c>
      <c r="AL23" s="48">
        <f>INDEX([1]Problématiques_compétences!$D$3:$BA$118,MATCH([1]Progression_Cycle4!AL$4,[1]Problématiques_compétences!$D$3:$D$118,0),19)</f>
        <v>0</v>
      </c>
    </row>
    <row r="24" spans="1:38" ht="30.75" thickBot="1">
      <c r="A24" s="63"/>
      <c r="B24" s="53" t="s">
        <v>87</v>
      </c>
      <c r="C24" s="59" t="s">
        <v>88</v>
      </c>
      <c r="D24" s="43" t="s">
        <v>89</v>
      </c>
      <c r="E24" s="44"/>
      <c r="F24" s="44"/>
      <c r="G24" s="46"/>
      <c r="H24" s="47">
        <f>COUNTIF(I24:AL24,"x")</f>
        <v>9</v>
      </c>
      <c r="I24" s="48">
        <f>INDEX([1]Problématiques_compétences!$D$3:$BA$118,MATCH([1]Progression_Cycle4!I$4,[1]Problématiques_compétences!$D$3:$D$118,0),20)</f>
        <v>0</v>
      </c>
      <c r="J24" s="48" t="s">
        <v>440</v>
      </c>
      <c r="K24" s="48">
        <f>INDEX([1]Problématiques_compétences!$D$3:$BA$118,MATCH([1]Progression_Cycle4!K$4,[1]Problématiques_compétences!$D$3:$D$118,0),20)</f>
        <v>0</v>
      </c>
      <c r="L24" s="48">
        <f>INDEX([1]Problématiques_compétences!$D$3:$BA$118,MATCH([1]Progression_Cycle4!L$4,[1]Problématiques_compétences!$D$3:$D$118,0),20)</f>
        <v>0</v>
      </c>
      <c r="M24" s="48">
        <f>INDEX([1]Problématiques_compétences!$D$3:$BA$118,MATCH([1]Progression_Cycle4!M$4,[1]Problématiques_compétences!$D$3:$D$118,0),20)</f>
        <v>0</v>
      </c>
      <c r="N24" s="48">
        <f>INDEX([1]Problématiques_compétences!$D$3:$BA$118,MATCH([1]Progression_Cycle4!N$4,[1]Problématiques_compétences!$D$3:$D$118,0),20)</f>
        <v>0</v>
      </c>
      <c r="O24" s="48">
        <f>INDEX([1]Problématiques_compétences!$D$3:$BA$118,MATCH([1]Progression_Cycle4!O$4,[1]Problématiques_compétences!$D$3:$D$118,0),20)</f>
        <v>0</v>
      </c>
      <c r="P24" s="48" t="s">
        <v>440</v>
      </c>
      <c r="Q24" s="48"/>
      <c r="R24" s="48">
        <f>INDEX([1]Problématiques_compétences!$D$3:$BA$118,MATCH([1]Progression_Cycle4!R$4,[1]Problématiques_compétences!$D$3:$D$118,0),20)</f>
        <v>0</v>
      </c>
      <c r="S24" s="48">
        <f>INDEX([1]Problématiques_compétences!$D$3:$BA$118,MATCH([1]Progression_Cycle4!S$4,[1]Problématiques_compétences!$D$3:$D$118,0),20)</f>
        <v>0</v>
      </c>
      <c r="T24" s="48" t="str">
        <f>INDEX([1]Problématiques_compétences!$D$3:$BA$118,MATCH([1]Progression_Cycle4!T$4,[1]Problématiques_compétences!$D$3:$D$118,0),20)</f>
        <v>x</v>
      </c>
      <c r="U24" s="48">
        <f>INDEX([1]Problématiques_compétences!$D$3:$BA$118,MATCH([1]Progression_Cycle4!U$4,[1]Problématiques_compétences!$D$3:$D$118,0),20)</f>
        <v>0</v>
      </c>
      <c r="V24" s="48">
        <f>INDEX([1]Problématiques_compétences!$D$3:$BA$118,MATCH([1]Progression_Cycle4!V$4,[1]Problématiques_compétences!$D$3:$D$118,0),20)</f>
        <v>0</v>
      </c>
      <c r="W24" s="48">
        <f>INDEX([1]Problématiques_compétences!$D$3:$BA$118,MATCH([1]Progression_Cycle4!W$4,[1]Problématiques_compétences!$D$3:$D$118,0),20)</f>
        <v>0</v>
      </c>
      <c r="X24" s="48">
        <f>INDEX([1]Problématiques_compétences!$D$3:$BA$118,MATCH([1]Progression_Cycle4!X$4,[1]Problématiques_compétences!$D$3:$D$118,0),20)</f>
        <v>0</v>
      </c>
      <c r="Y24" s="48" t="s">
        <v>440</v>
      </c>
      <c r="Z24" s="48">
        <f>INDEX([1]Problématiques_compétences!$D$3:$BA$118,MATCH([1]Progression_Cycle4!Z$4,[1]Problématiques_compétences!$D$3:$D$118,0),20)</f>
        <v>0</v>
      </c>
      <c r="AA24" s="48">
        <f>INDEX([1]Problématiques_compétences!$D$3:$BA$118,MATCH([1]Progression_Cycle4!AA$4,[1]Problématiques_compétences!$D$3:$D$118,0),20)</f>
        <v>0</v>
      </c>
      <c r="AB24" s="48" t="s">
        <v>440</v>
      </c>
      <c r="AC24" s="48" t="s">
        <v>440</v>
      </c>
      <c r="AD24" s="48" t="s">
        <v>440</v>
      </c>
      <c r="AE24" s="48">
        <f>INDEX([1]Problématiques_compétences!$D$3:$BA$118,MATCH([1]Progression_Cycle4!AE$4,[1]Problématiques_compétences!$D$3:$D$118,0),20)</f>
        <v>0</v>
      </c>
      <c r="AF24" s="48" t="s">
        <v>440</v>
      </c>
      <c r="AG24" s="48">
        <f>INDEX([1]Problématiques_compétences!$D$3:$BA$118,MATCH([1]Progression_Cycle4!AG$4,[1]Problématiques_compétences!$D$3:$D$118,0),20)</f>
        <v>0</v>
      </c>
      <c r="AH24" s="48" t="s">
        <v>440</v>
      </c>
      <c r="AI24" s="48">
        <f>INDEX([1]Problématiques_compétences!$D$3:$BA$118,MATCH([1]Progression_Cycle4!AI$4,[1]Problématiques_compétences!$D$3:$D$118,0),20)</f>
        <v>0</v>
      </c>
      <c r="AJ24" s="48">
        <f>INDEX([1]Problématiques_compétences!$D$3:$BA$118,MATCH([1]Progression_Cycle4!AJ$4,[1]Problématiques_compétences!$D$3:$D$118,0),20)</f>
        <v>0</v>
      </c>
      <c r="AK24" s="48">
        <f>INDEX([1]Problématiques_compétences!$D$3:$BA$118,MATCH([1]Progression_Cycle4!AK$4,[1]Problématiques_compétences!$D$3:$D$118,0),20)</f>
        <v>0</v>
      </c>
      <c r="AL24" s="48">
        <f>INDEX([1]Problématiques_compétences!$D$3:$BA$118,MATCH([1]Progression_Cycle4!AL$4,[1]Problématiques_compétences!$D$3:$D$118,0),20)</f>
        <v>0</v>
      </c>
    </row>
    <row r="25" spans="1:38" ht="30" customHeight="1">
      <c r="A25" s="413" t="s">
        <v>90</v>
      </c>
      <c r="B25" s="34">
        <v>4</v>
      </c>
      <c r="C25" s="35" t="s">
        <v>91</v>
      </c>
      <c r="D25" s="64"/>
      <c r="E25" s="65"/>
      <c r="F25" s="65"/>
      <c r="G25" s="66"/>
      <c r="H25" s="67"/>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row>
    <row r="26" spans="1:38" ht="30">
      <c r="A26" s="414"/>
      <c r="B26" s="69" t="s">
        <v>92</v>
      </c>
      <c r="C26" s="56" t="s">
        <v>93</v>
      </c>
      <c r="D26" s="51"/>
      <c r="E26" s="62" t="s">
        <v>94</v>
      </c>
      <c r="F26" s="45" t="s">
        <v>95</v>
      </c>
      <c r="G26" s="46"/>
      <c r="H26" s="47">
        <f>COUNTIF(I26:AL26,"x")</f>
        <v>2</v>
      </c>
      <c r="I26" s="48">
        <f>INDEX([1]Problématiques_compétences!$D$3:$BA$118,MATCH([1]Progression_Cycle4!I$4,[1]Problématiques_compétences!$D$3:$D$118,0),21)</f>
        <v>0</v>
      </c>
      <c r="J26" s="48">
        <f>INDEX([1]Problématiques_compétences!$D$3:$BA$118,MATCH([1]Progression_Cycle4!J$4,[1]Problématiques_compétences!$D$3:$D$118,0),21)</f>
        <v>0</v>
      </c>
      <c r="K26" s="48">
        <f>INDEX([1]Problématiques_compétences!$D$3:$BA$118,MATCH([1]Progression_Cycle4!K$4,[1]Problématiques_compétences!$D$3:$D$118,0),21)</f>
        <v>0</v>
      </c>
      <c r="L26" s="48">
        <f>INDEX([1]Problématiques_compétences!$D$3:$BA$118,MATCH([1]Progression_Cycle4!L$4,[1]Problématiques_compétences!$D$3:$D$118,0),21)</f>
        <v>0</v>
      </c>
      <c r="M26" s="48">
        <f>INDEX([1]Problématiques_compétences!$D$3:$BA$118,MATCH([1]Progression_Cycle4!M$4,[1]Problématiques_compétences!$D$3:$D$118,0),21)</f>
        <v>0</v>
      </c>
      <c r="N26" s="48">
        <f>INDEX([1]Problématiques_compétences!$D$3:$BA$118,MATCH([1]Progression_Cycle4!N$4,[1]Problématiques_compétences!$D$3:$D$118,0),21)</f>
        <v>0</v>
      </c>
      <c r="O26" s="48">
        <f>INDEX([1]Problématiques_compétences!$D$3:$BA$118,MATCH([1]Progression_Cycle4!O$4,[1]Problématiques_compétences!$D$3:$D$118,0),21)</f>
        <v>0</v>
      </c>
      <c r="P26" s="48"/>
      <c r="Q26" s="48">
        <f>INDEX([1]Problématiques_compétences!$D$3:$BA$118,MATCH([1]Progression_Cycle4!Q$4,[1]Problématiques_compétences!$D$3:$D$118,0),21)</f>
        <v>0</v>
      </c>
      <c r="R26" s="48">
        <f>INDEX([1]Problématiques_compétences!$D$3:$BA$118,MATCH([1]Progression_Cycle4!R$4,[1]Problématiques_compétences!$D$3:$D$118,0),21)</f>
        <v>0</v>
      </c>
      <c r="S26" s="48"/>
      <c r="T26" s="48"/>
      <c r="U26" s="48">
        <f>INDEX([1]Problématiques_compétences!$D$3:$BA$118,MATCH([1]Progression_Cycle4!U$4,[1]Problématiques_compétences!$D$3:$D$118,0),21)</f>
        <v>0</v>
      </c>
      <c r="V26" s="48">
        <f>INDEX([1]Problématiques_compétences!$D$3:$BA$118,MATCH([1]Progression_Cycle4!V$4,[1]Problématiques_compétences!$D$3:$D$118,0),21)</f>
        <v>0</v>
      </c>
      <c r="W26" s="48"/>
      <c r="X26" s="48">
        <f>INDEX([1]Problématiques_compétences!$D$3:$BA$118,MATCH([1]Progression_Cycle4!X$4,[1]Problématiques_compétences!$D$3:$D$118,0),21)</f>
        <v>0</v>
      </c>
      <c r="Y26" s="48">
        <f>INDEX([1]Problématiques_compétences!$D$3:$BA$118,MATCH([1]Progression_Cycle4!Y$4,[1]Problématiques_compétences!$D$3:$D$118,0),21)</f>
        <v>0</v>
      </c>
      <c r="Z26" s="48">
        <f>INDEX([1]Problématiques_compétences!$D$3:$BA$118,MATCH([1]Progression_Cycle4!Z$4,[1]Problématiques_compétences!$D$3:$D$118,0),21)</f>
        <v>0</v>
      </c>
      <c r="AA26" s="48" t="s">
        <v>440</v>
      </c>
      <c r="AB26" s="48">
        <f>INDEX([1]Problématiques_compétences!$D$3:$BA$118,MATCH([1]Progression_Cycle4!AB$4,[1]Problématiques_compétences!$D$3:$D$118,0),21)</f>
        <v>0</v>
      </c>
      <c r="AC26" s="48"/>
      <c r="AD26" s="48">
        <f>INDEX([1]Problématiques_compétences!$D$3:$BA$118,MATCH([1]Progression_Cycle4!AD$4,[1]Problématiques_compétences!$D$3:$D$118,0),21)</f>
        <v>0</v>
      </c>
      <c r="AE26" s="48">
        <f>INDEX([1]Problématiques_compétences!$D$3:$BA$118,MATCH([1]Progression_Cycle4!AE$4,[1]Problématiques_compétences!$D$3:$D$118,0),21)</f>
        <v>0</v>
      </c>
      <c r="AF26" s="48">
        <f>INDEX([1]Problématiques_compétences!$D$3:$BA$118,MATCH([1]Progression_Cycle4!AF$4,[1]Problématiques_compétences!$D$3:$D$118,0),21)</f>
        <v>0</v>
      </c>
      <c r="AG26" s="48"/>
      <c r="AH26" s="48" t="s">
        <v>440</v>
      </c>
      <c r="AI26" s="48">
        <f>INDEX([1]Problématiques_compétences!$D$3:$BA$118,MATCH([1]Progression_Cycle4!AI$4,[1]Problématiques_compétences!$D$3:$D$118,0),21)</f>
        <v>0</v>
      </c>
      <c r="AJ26" s="48">
        <f>INDEX([1]Problématiques_compétences!$D$3:$BA$118,MATCH([1]Progression_Cycle4!AJ$4,[1]Problématiques_compétences!$D$3:$D$118,0),21)</f>
        <v>0</v>
      </c>
      <c r="AK26" s="48">
        <f>INDEX([1]Problématiques_compétences!$D$3:$BA$118,MATCH([1]Progression_Cycle4!AK$4,[1]Problématiques_compétences!$D$3:$D$118,0),21)</f>
        <v>0</v>
      </c>
      <c r="AL26" s="48">
        <f>INDEX([1]Problématiques_compétences!$D$3:$BA$118,MATCH([1]Progression_Cycle4!AL$4,[1]Problématiques_compétences!$D$3:$D$118,0),21)</f>
        <v>0</v>
      </c>
    </row>
    <row r="27" spans="1:38" ht="30.75" thickBot="1">
      <c r="A27" s="415"/>
      <c r="B27" s="70" t="s">
        <v>96</v>
      </c>
      <c r="C27" s="403" t="s">
        <v>97</v>
      </c>
      <c r="D27" s="51"/>
      <c r="E27" s="44"/>
      <c r="F27" s="44"/>
      <c r="G27" s="60" t="s">
        <v>98</v>
      </c>
      <c r="H27" s="47">
        <f>COUNTIF(I27:AL27,"x")</f>
        <v>2</v>
      </c>
      <c r="I27" s="48">
        <f>INDEX([1]Problématiques_compétences!$D$3:$BA$118,MATCH([1]Progression_Cycle4!I$4,[1]Problématiques_compétences!$D$3:$D$118,0),22)</f>
        <v>0</v>
      </c>
      <c r="J27" s="48">
        <f>INDEX([1]Problématiques_compétences!$D$3:$BA$118,MATCH([1]Progression_Cycle4!J$4,[1]Problématiques_compétences!$D$3:$D$118,0),22)</f>
        <v>0</v>
      </c>
      <c r="K27" s="48"/>
      <c r="L27" s="48">
        <f>INDEX([1]Problématiques_compétences!$D$3:$BA$118,MATCH([1]Progression_Cycle4!L$4,[1]Problématiques_compétences!$D$3:$D$118,0),22)</f>
        <v>0</v>
      </c>
      <c r="M27" s="48">
        <f>INDEX([1]Problématiques_compétences!$D$3:$BA$118,MATCH([1]Progression_Cycle4!M$4,[1]Problématiques_compétences!$D$3:$D$118,0),22)</f>
        <v>0</v>
      </c>
      <c r="N27" s="48">
        <f>INDEX([1]Problématiques_compétences!$D$3:$BA$118,MATCH([1]Progression_Cycle4!N$4,[1]Problématiques_compétences!$D$3:$D$118,0),22)</f>
        <v>0</v>
      </c>
      <c r="O27" s="48">
        <f>INDEX([1]Problématiques_compétences!$D$3:$BA$118,MATCH([1]Progression_Cycle4!O$4,[1]Problématiques_compétences!$D$3:$D$118,0),22)</f>
        <v>0</v>
      </c>
      <c r="P27" s="48"/>
      <c r="Q27" s="48">
        <f>INDEX([1]Problématiques_compétences!$D$3:$BA$118,MATCH([1]Progression_Cycle4!Q$4,[1]Problématiques_compétences!$D$3:$D$118,0),22)</f>
        <v>0</v>
      </c>
      <c r="R27" s="48">
        <f>INDEX([1]Problématiques_compétences!$D$3:$BA$118,MATCH([1]Progression_Cycle4!R$4,[1]Problématiques_compétences!$D$3:$D$118,0),22)</f>
        <v>0</v>
      </c>
      <c r="S27" s="48"/>
      <c r="T27" s="48">
        <f>INDEX([1]Problématiques_compétences!$D$3:$BA$118,MATCH([1]Progression_Cycle4!T$4,[1]Problématiques_compétences!$D$3:$D$118,0),22)</f>
        <v>0</v>
      </c>
      <c r="U27" s="48">
        <f>INDEX([1]Problématiques_compétences!$D$3:$BA$118,MATCH([1]Progression_Cycle4!U$4,[1]Problématiques_compétences!$D$3:$D$118,0),22)</f>
        <v>0</v>
      </c>
      <c r="V27" s="48" t="s">
        <v>440</v>
      </c>
      <c r="W27" s="48">
        <f>INDEX([1]Problématiques_compétences!$D$3:$BA$118,MATCH([1]Progression_Cycle4!W$4,[1]Problématiques_compétences!$D$3:$D$118,0),22)</f>
        <v>0</v>
      </c>
      <c r="X27" s="48">
        <f>INDEX([1]Problématiques_compétences!$D$3:$BA$118,MATCH([1]Progression_Cycle4!X$4,[1]Problématiques_compétences!$D$3:$D$118,0),22)</f>
        <v>0</v>
      </c>
      <c r="Y27" s="48">
        <f>INDEX([1]Problématiques_compétences!$D$3:$BA$118,MATCH([1]Progression_Cycle4!Y$4,[1]Problématiques_compétences!$D$3:$D$118,0),22)</f>
        <v>0</v>
      </c>
      <c r="Z27" s="48">
        <f>INDEX([1]Problématiques_compétences!$D$3:$BA$118,MATCH([1]Progression_Cycle4!Z$4,[1]Problématiques_compétences!$D$3:$D$118,0),22)</f>
        <v>0</v>
      </c>
      <c r="AA27" s="48">
        <f>INDEX([1]Problématiques_compétences!$D$3:$BA$118,MATCH([1]Progression_Cycle4!AA$4,[1]Problématiques_compétences!$D$3:$D$118,0),22)</f>
        <v>0</v>
      </c>
      <c r="AB27" s="48">
        <f>INDEX([1]Problématiques_compétences!$D$3:$BA$118,MATCH([1]Progression_Cycle4!AB$4,[1]Problématiques_compétences!$D$3:$D$118,0),22)</f>
        <v>0</v>
      </c>
      <c r="AC27" s="48">
        <f>INDEX([1]Problématiques_compétences!$D$3:$BA$118,MATCH([1]Progression_Cycle4!AC$4,[1]Problématiques_compétences!$D$3:$D$118,0),22)</f>
        <v>0</v>
      </c>
      <c r="AD27" s="48">
        <f>INDEX([1]Problématiques_compétences!$D$3:$BA$118,MATCH([1]Progression_Cycle4!AD$4,[1]Problématiques_compétences!$D$3:$D$118,0),22)</f>
        <v>0</v>
      </c>
      <c r="AE27" s="48">
        <f>INDEX([1]Problématiques_compétences!$D$3:$BA$118,MATCH([1]Progression_Cycle4!AE$4,[1]Problématiques_compétences!$D$3:$D$118,0),22)</f>
        <v>0</v>
      </c>
      <c r="AF27" s="48">
        <f>INDEX([1]Problématiques_compétences!$D$3:$BA$118,MATCH([1]Progression_Cycle4!AF$4,[1]Problématiques_compétences!$D$3:$D$118,0),22)</f>
        <v>0</v>
      </c>
      <c r="AG27" s="48" t="str">
        <f>INDEX([1]Problématiques_compétences!$D$3:$BA$118,MATCH([1]Progression_Cycle4!AG$4,[1]Problématiques_compétences!$D$3:$D$118,0),22)</f>
        <v>x</v>
      </c>
      <c r="AH27" s="48">
        <f>INDEX([1]Problématiques_compétences!$D$3:$BA$118,MATCH([1]Progression_Cycle4!AH$4,[1]Problématiques_compétences!$D$3:$D$118,0),22)</f>
        <v>0</v>
      </c>
      <c r="AI27" s="48">
        <f>INDEX([1]Problématiques_compétences!$D$3:$BA$118,MATCH([1]Progression_Cycle4!AI$4,[1]Problématiques_compétences!$D$3:$D$118,0),22)</f>
        <v>0</v>
      </c>
      <c r="AJ27" s="48">
        <f>INDEX([1]Problématiques_compétences!$D$3:$BA$118,MATCH([1]Progression_Cycle4!AJ$4,[1]Problématiques_compétences!$D$3:$D$118,0),22)</f>
        <v>0</v>
      </c>
      <c r="AK27" s="48"/>
      <c r="AL27" s="48">
        <f>INDEX([1]Problématiques_compétences!$D$3:$BA$118,MATCH([1]Progression_Cycle4!AL$4,[1]Problématiques_compétences!$D$3:$D$118,0),22)</f>
        <v>0</v>
      </c>
    </row>
    <row r="28" spans="1:38">
      <c r="A28" s="33" t="s">
        <v>79</v>
      </c>
      <c r="B28" s="34">
        <v>5</v>
      </c>
      <c r="C28" s="35" t="s">
        <v>99</v>
      </c>
      <c r="D28" s="36"/>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8"/>
    </row>
    <row r="29" spans="1:38">
      <c r="A29" s="61"/>
      <c r="B29" s="41" t="s">
        <v>100</v>
      </c>
      <c r="C29" s="56" t="s">
        <v>101</v>
      </c>
      <c r="D29" s="51"/>
      <c r="E29" s="44"/>
      <c r="F29" s="45" t="s">
        <v>102</v>
      </c>
      <c r="G29" s="46"/>
      <c r="H29" s="47">
        <f>COUNTIF(I29:AL29,"x")</f>
        <v>2</v>
      </c>
      <c r="I29" s="48">
        <f>INDEX([1]Problématiques_compétences!$D$3:$BA$118,MATCH([1]Progression_Cycle4!I$4,[1]Problématiques_compétences!$D$3:$D$118,0),23)</f>
        <v>0</v>
      </c>
      <c r="J29" s="48">
        <f>INDEX([1]Problématiques_compétences!$D$3:$BA$118,MATCH([1]Progression_Cycle4!J$4,[1]Problématiques_compétences!$D$3:$D$118,0),23)</f>
        <v>0</v>
      </c>
      <c r="K29" s="48">
        <f>INDEX([1]Problématiques_compétences!$D$3:$BA$118,MATCH([1]Progression_Cycle4!K$4,[1]Problématiques_compétences!$D$3:$D$118,0),23)</f>
        <v>0</v>
      </c>
      <c r="L29" s="48">
        <f>INDEX([1]Problématiques_compétences!$D$3:$BA$118,MATCH([1]Progression_Cycle4!L$4,[1]Problématiques_compétences!$D$3:$D$118,0),23)</f>
        <v>0</v>
      </c>
      <c r="M29" s="48">
        <f>INDEX([1]Problématiques_compétences!$D$3:$BA$118,MATCH([1]Progression_Cycle4!M$4,[1]Problématiques_compétences!$D$3:$D$118,0),23)</f>
        <v>0</v>
      </c>
      <c r="N29" s="48">
        <f>INDEX([1]Problématiques_compétences!$D$3:$BA$118,MATCH([1]Progression_Cycle4!N$4,[1]Problématiques_compétences!$D$3:$D$118,0),23)</f>
        <v>0</v>
      </c>
      <c r="O29" s="48">
        <f>INDEX([1]Problématiques_compétences!$D$3:$BA$118,MATCH([1]Progression_Cycle4!O$4,[1]Problématiques_compétences!$D$3:$D$118,0),23)</f>
        <v>0</v>
      </c>
      <c r="P29" s="48">
        <f>INDEX([1]Problématiques_compétences!$D$3:$BA$118,MATCH([1]Progression_Cycle4!P$4,[1]Problématiques_compétences!$D$3:$D$118,0),23)</f>
        <v>0</v>
      </c>
      <c r="Q29" s="48">
        <f>INDEX([1]Problématiques_compétences!$D$3:$BA$118,MATCH([1]Progression_Cycle4!Q$4,[1]Problématiques_compétences!$D$3:$D$118,0),23)</f>
        <v>0</v>
      </c>
      <c r="R29" s="48"/>
      <c r="S29" s="48">
        <f>INDEX([1]Problématiques_compétences!$D$3:$BA$118,MATCH([1]Progression_Cycle4!S$4,[1]Problématiques_compétences!$D$3:$D$118,0),23)</f>
        <v>0</v>
      </c>
      <c r="T29" s="48" t="s">
        <v>440</v>
      </c>
      <c r="U29" s="48">
        <f>INDEX([1]Problématiques_compétences!$D$3:$BA$118,MATCH([1]Progression_Cycle4!U$4,[1]Problématiques_compétences!$D$3:$D$118,0),23)</f>
        <v>0</v>
      </c>
      <c r="V29" s="48">
        <f>INDEX([1]Problématiques_compétences!$D$3:$BA$118,MATCH([1]Progression_Cycle4!V$4,[1]Problématiques_compétences!$D$3:$D$118,0),23)</f>
        <v>0</v>
      </c>
      <c r="W29" s="48">
        <f>INDEX([1]Problématiques_compétences!$D$3:$BA$118,MATCH([1]Progression_Cycle4!W$4,[1]Problématiques_compétences!$D$3:$D$118,0),23)</f>
        <v>0</v>
      </c>
      <c r="X29" s="48">
        <f>INDEX([1]Problématiques_compétences!$D$3:$BA$118,MATCH([1]Progression_Cycle4!X$4,[1]Problématiques_compétences!$D$3:$D$118,0),23)</f>
        <v>0</v>
      </c>
      <c r="Y29" s="48"/>
      <c r="Z29" s="48">
        <f>INDEX([1]Problématiques_compétences!$D$3:$BA$118,MATCH([1]Progression_Cycle4!Z$4,[1]Problématiques_compétences!$D$3:$D$118,0),23)</f>
        <v>0</v>
      </c>
      <c r="AA29" s="48">
        <f>INDEX([1]Problématiques_compétences!$D$3:$BA$118,MATCH([1]Progression_Cycle4!AA$4,[1]Problématiques_compétences!$D$3:$D$118,0),23)</f>
        <v>0</v>
      </c>
      <c r="AB29" s="48">
        <f>INDEX([1]Problématiques_compétences!$D$3:$BA$118,MATCH([1]Progression_Cycle4!AB$4,[1]Problématiques_compétences!$D$3:$D$118,0),23)</f>
        <v>0</v>
      </c>
      <c r="AC29" s="48">
        <f>INDEX([1]Problématiques_compétences!$D$3:$BA$118,MATCH([1]Progression_Cycle4!AC$4,[1]Problématiques_compétences!$D$3:$D$118,0),23)</f>
        <v>0</v>
      </c>
      <c r="AD29" s="48" t="s">
        <v>440</v>
      </c>
      <c r="AE29" s="48">
        <f>INDEX([1]Problématiques_compétences!$D$3:$BA$118,MATCH([1]Progression_Cycle4!AE$4,[1]Problématiques_compétences!$D$3:$D$118,0),23)</f>
        <v>0</v>
      </c>
      <c r="AF29" s="48">
        <f>INDEX([1]Problématiques_compétences!$D$3:$BA$118,MATCH([1]Progression_Cycle4!AF$4,[1]Problématiques_compétences!$D$3:$D$118,0),23)</f>
        <v>0</v>
      </c>
      <c r="AG29" s="48">
        <f>INDEX([1]Problématiques_compétences!$D$3:$BA$118,MATCH([1]Progression_Cycle4!AG$4,[1]Problématiques_compétences!$D$3:$D$118,0),23)</f>
        <v>0</v>
      </c>
      <c r="AH29" s="48">
        <f>INDEX([1]Problématiques_compétences!$D$3:$BA$118,MATCH([1]Progression_Cycle4!AH$4,[1]Problématiques_compétences!$D$3:$D$118,0),23)</f>
        <v>0</v>
      </c>
      <c r="AI29" s="48">
        <f>INDEX([1]Problématiques_compétences!$D$3:$BA$118,MATCH([1]Progression_Cycle4!AI$4,[1]Problématiques_compétences!$D$3:$D$118,0),23)</f>
        <v>0</v>
      </c>
      <c r="AJ29" s="48">
        <f>INDEX([1]Problématiques_compétences!$D$3:$BA$118,MATCH([1]Progression_Cycle4!AJ$4,[1]Problématiques_compétences!$D$3:$D$118,0),23)</f>
        <v>0</v>
      </c>
      <c r="AK29" s="48">
        <f>INDEX([1]Problématiques_compétences!$D$3:$BA$118,MATCH([1]Progression_Cycle4!AK$4,[1]Problématiques_compétences!$D$3:$D$118,0),23)</f>
        <v>0</v>
      </c>
      <c r="AL29" s="48">
        <f>INDEX([1]Problématiques_compétences!$D$3:$BA$118,MATCH([1]Progression_Cycle4!AL$4,[1]Problématiques_compétences!$D$3:$D$118,0),23)</f>
        <v>0</v>
      </c>
    </row>
    <row r="30" spans="1:38">
      <c r="A30" s="61"/>
      <c r="B30" s="41" t="s">
        <v>103</v>
      </c>
      <c r="C30" s="56" t="s">
        <v>104</v>
      </c>
      <c r="D30" s="43" t="s">
        <v>105</v>
      </c>
      <c r="E30" s="44"/>
      <c r="F30" s="44"/>
      <c r="G30" s="46"/>
      <c r="H30" s="47">
        <f>COUNTIF(I30:AL30,"x")</f>
        <v>2</v>
      </c>
      <c r="I30" s="48">
        <f>INDEX([1]Problématiques_compétences!$D$3:$BA$118,MATCH([1]Progression_Cycle4!I$4,[1]Problématiques_compétences!$D$3:$D$118,0),24)</f>
        <v>0</v>
      </c>
      <c r="J30" s="48">
        <f>INDEX([1]Problématiques_compétences!$D$3:$BA$118,MATCH([1]Progression_Cycle4!J$4,[1]Problématiques_compétences!$D$3:$D$118,0),24)</f>
        <v>0</v>
      </c>
      <c r="K30" s="48">
        <f>INDEX([1]Problématiques_compétences!$D$3:$BA$118,MATCH([1]Progression_Cycle4!K$4,[1]Problématiques_compétences!$D$3:$D$118,0),24)</f>
        <v>0</v>
      </c>
      <c r="L30" s="48">
        <f>INDEX([1]Problématiques_compétences!$D$3:$BA$118,MATCH([1]Progression_Cycle4!L$4,[1]Problématiques_compétences!$D$3:$D$118,0),24)</f>
        <v>0</v>
      </c>
      <c r="M30" s="48">
        <f>INDEX([1]Problématiques_compétences!$D$3:$BA$118,MATCH([1]Progression_Cycle4!M$4,[1]Problématiques_compétences!$D$3:$D$118,0),24)</f>
        <v>0</v>
      </c>
      <c r="N30" s="48">
        <f>INDEX([1]Problématiques_compétences!$D$3:$BA$118,MATCH([1]Progression_Cycle4!N$4,[1]Problématiques_compétences!$D$3:$D$118,0),24)</f>
        <v>0</v>
      </c>
      <c r="O30" s="48">
        <f>INDEX([1]Problématiques_compétences!$D$3:$BA$118,MATCH([1]Progression_Cycle4!O$4,[1]Problématiques_compétences!$D$3:$D$118,0),24)</f>
        <v>0</v>
      </c>
      <c r="P30" s="48">
        <f>INDEX([1]Problématiques_compétences!$D$3:$BA$118,MATCH([1]Progression_Cycle4!P$4,[1]Problématiques_compétences!$D$3:$D$118,0),24)</f>
        <v>0</v>
      </c>
      <c r="Q30" s="48">
        <f>INDEX([1]Problématiques_compétences!$D$3:$BA$118,MATCH([1]Progression_Cycle4!Q$4,[1]Problématiques_compétences!$D$3:$D$118,0),24)</f>
        <v>0</v>
      </c>
      <c r="R30" s="48"/>
      <c r="S30" s="48">
        <f>INDEX([1]Problématiques_compétences!$D$3:$BA$118,MATCH([1]Progression_Cycle4!S$4,[1]Problématiques_compétences!$D$3:$D$118,0),24)</f>
        <v>0</v>
      </c>
      <c r="T30" s="48">
        <f>INDEX([1]Problématiques_compétences!$D$3:$BA$118,MATCH([1]Progression_Cycle4!T$4,[1]Problématiques_compétences!$D$3:$D$118,0),24)</f>
        <v>0</v>
      </c>
      <c r="U30" s="48">
        <f>INDEX([1]Problématiques_compétences!$D$3:$BA$118,MATCH([1]Progression_Cycle4!U$4,[1]Problématiques_compétences!$D$3:$D$118,0),24)</f>
        <v>0</v>
      </c>
      <c r="V30" s="48">
        <f>INDEX([1]Problématiques_compétences!$D$3:$BA$118,MATCH([1]Progression_Cycle4!V$4,[1]Problématiques_compétences!$D$3:$D$118,0),24)</f>
        <v>0</v>
      </c>
      <c r="W30" s="48">
        <f>INDEX([1]Problématiques_compétences!$D$3:$BA$118,MATCH([1]Progression_Cycle4!W$4,[1]Problématiques_compétences!$D$3:$D$118,0),24)</f>
        <v>0</v>
      </c>
      <c r="X30" s="48">
        <f>INDEX([1]Problématiques_compétences!$D$3:$BA$118,MATCH([1]Progression_Cycle4!X$4,[1]Problématiques_compétences!$D$3:$D$118,0),24)</f>
        <v>0</v>
      </c>
      <c r="Y30" s="48">
        <f>INDEX([1]Problématiques_compétences!$D$3:$BA$118,MATCH([1]Progression_Cycle4!Y$4,[1]Problématiques_compétences!$D$3:$D$118,0),24)</f>
        <v>0</v>
      </c>
      <c r="Z30" s="48">
        <f>INDEX([1]Problématiques_compétences!$D$3:$BA$118,MATCH([1]Progression_Cycle4!Z$4,[1]Problématiques_compétences!$D$3:$D$118,0),24)</f>
        <v>0</v>
      </c>
      <c r="AA30" s="48">
        <f>INDEX([1]Problématiques_compétences!$D$3:$BA$118,MATCH([1]Progression_Cycle4!AA$4,[1]Problématiques_compétences!$D$3:$D$118,0),24)</f>
        <v>0</v>
      </c>
      <c r="AB30" s="48">
        <f>INDEX([1]Problématiques_compétences!$D$3:$BA$118,MATCH([1]Progression_Cycle4!AB$4,[1]Problématiques_compétences!$D$3:$D$118,0),24)</f>
        <v>0</v>
      </c>
      <c r="AC30" s="48">
        <f>INDEX([1]Problématiques_compétences!$D$3:$BA$118,MATCH([1]Progression_Cycle4!AC$4,[1]Problématiques_compétences!$D$3:$D$118,0),24)</f>
        <v>0</v>
      </c>
      <c r="AD30" s="48" t="s">
        <v>440</v>
      </c>
      <c r="AE30" s="48">
        <f>INDEX([1]Problématiques_compétences!$D$3:$BA$118,MATCH([1]Progression_Cycle4!AE$4,[1]Problématiques_compétences!$D$3:$D$118,0),24)</f>
        <v>0</v>
      </c>
      <c r="AF30" s="48"/>
      <c r="AG30" s="48">
        <f>INDEX([1]Problématiques_compétences!$D$3:$BA$118,MATCH([1]Progression_Cycle4!AG$4,[1]Problématiques_compétences!$D$3:$D$118,0),24)</f>
        <v>0</v>
      </c>
      <c r="AH30" s="48" t="s">
        <v>440</v>
      </c>
      <c r="AI30" s="48">
        <f>INDEX([1]Problématiques_compétences!$D$3:$BA$118,MATCH([1]Progression_Cycle4!AI$4,[1]Problématiques_compétences!$D$3:$D$118,0),24)</f>
        <v>0</v>
      </c>
      <c r="AJ30" s="48">
        <f>INDEX([1]Problématiques_compétences!$D$3:$BA$118,MATCH([1]Progression_Cycle4!AJ$4,[1]Problématiques_compétences!$D$3:$D$118,0),24)</f>
        <v>0</v>
      </c>
      <c r="AK30" s="48">
        <f>INDEX([1]Problématiques_compétences!$D$3:$BA$118,MATCH([1]Progression_Cycle4!AK$4,[1]Problématiques_compétences!$D$3:$D$118,0),24)</f>
        <v>0</v>
      </c>
      <c r="AL30" s="48">
        <f>INDEX([1]Problématiques_compétences!$D$3:$BA$118,MATCH([1]Progression_Cycle4!AL$4,[1]Problématiques_compétences!$D$3:$D$118,0),24)</f>
        <v>0</v>
      </c>
    </row>
    <row r="31" spans="1:38">
      <c r="A31" s="61"/>
      <c r="B31" s="41" t="s">
        <v>106</v>
      </c>
      <c r="C31" s="56" t="s">
        <v>107</v>
      </c>
      <c r="D31" s="51"/>
      <c r="E31" s="62" t="s">
        <v>86</v>
      </c>
      <c r="F31" s="44"/>
      <c r="G31" s="46"/>
      <c r="H31" s="47">
        <f>COUNTIF(I31:AL31,"x")</f>
        <v>1</v>
      </c>
      <c r="I31" s="48">
        <f>INDEX([1]Problématiques_compétences!$D$3:$BA$118,MATCH([1]Progression_Cycle4!I$4,[1]Problématiques_compétences!$D$3:$D$118,0),25)</f>
        <v>0</v>
      </c>
      <c r="J31" s="48">
        <f>INDEX([1]Problématiques_compétences!$D$3:$BA$118,MATCH([1]Progression_Cycle4!J$4,[1]Problématiques_compétences!$D$3:$D$118,0),25)</f>
        <v>0</v>
      </c>
      <c r="K31" s="48">
        <f>INDEX([1]Problématiques_compétences!$D$3:$BA$118,MATCH([1]Progression_Cycle4!K$4,[1]Problématiques_compétences!$D$3:$D$118,0),25)</f>
        <v>0</v>
      </c>
      <c r="L31" s="48">
        <f>INDEX([1]Problématiques_compétences!$D$3:$BA$118,MATCH([1]Progression_Cycle4!L$4,[1]Problématiques_compétences!$D$3:$D$118,0),25)</f>
        <v>0</v>
      </c>
      <c r="M31" s="48">
        <f>INDEX([1]Problématiques_compétences!$D$3:$BA$118,MATCH([1]Progression_Cycle4!M$4,[1]Problématiques_compétences!$D$3:$D$118,0),25)</f>
        <v>0</v>
      </c>
      <c r="N31" s="48">
        <f>INDEX([1]Problématiques_compétences!$D$3:$BA$118,MATCH([1]Progression_Cycle4!N$4,[1]Problématiques_compétences!$D$3:$D$118,0),25)</f>
        <v>0</v>
      </c>
      <c r="O31" s="48">
        <f>INDEX([1]Problématiques_compétences!$D$3:$BA$118,MATCH([1]Progression_Cycle4!O$4,[1]Problématiques_compétences!$D$3:$D$118,0),25)</f>
        <v>0</v>
      </c>
      <c r="P31" s="48">
        <f>INDEX([1]Problématiques_compétences!$D$3:$BA$118,MATCH([1]Progression_Cycle4!P$4,[1]Problématiques_compétences!$D$3:$D$118,0),25)</f>
        <v>0</v>
      </c>
      <c r="Q31" s="48">
        <f>INDEX([1]Problématiques_compétences!$D$3:$BA$118,MATCH([1]Progression_Cycle4!Q$4,[1]Problématiques_compétences!$D$3:$D$118,0),25)</f>
        <v>0</v>
      </c>
      <c r="R31" s="48"/>
      <c r="S31" s="48">
        <f>INDEX([1]Problématiques_compétences!$D$3:$BA$118,MATCH([1]Progression_Cycle4!S$4,[1]Problématiques_compétences!$D$3:$D$118,0),25)</f>
        <v>0</v>
      </c>
      <c r="T31" s="48">
        <f>INDEX([1]Problématiques_compétences!$D$3:$BA$118,MATCH([1]Progression_Cycle4!T$4,[1]Problématiques_compétences!$D$3:$D$118,0),25)</f>
        <v>0</v>
      </c>
      <c r="U31" s="48">
        <f>INDEX([1]Problématiques_compétences!$D$3:$BA$118,MATCH([1]Progression_Cycle4!U$4,[1]Problématiques_compétences!$D$3:$D$118,0),25)</f>
        <v>0</v>
      </c>
      <c r="V31" s="48">
        <f>INDEX([1]Problématiques_compétences!$D$3:$BA$118,MATCH([1]Progression_Cycle4!V$4,[1]Problématiques_compétences!$D$3:$D$118,0),25)</f>
        <v>0</v>
      </c>
      <c r="W31" s="48">
        <f>INDEX([1]Problématiques_compétences!$D$3:$BA$118,MATCH([1]Progression_Cycle4!W$4,[1]Problématiques_compétences!$D$3:$D$118,0),25)</f>
        <v>0</v>
      </c>
      <c r="X31" s="48">
        <f>INDEX([1]Problématiques_compétences!$D$3:$BA$118,MATCH([1]Progression_Cycle4!X$4,[1]Problématiques_compétences!$D$3:$D$118,0),25)</f>
        <v>0</v>
      </c>
      <c r="Y31" s="48">
        <f>INDEX([1]Problématiques_compétences!$D$3:$BA$118,MATCH([1]Progression_Cycle4!Y$4,[1]Problématiques_compétences!$D$3:$D$118,0),25)</f>
        <v>0</v>
      </c>
      <c r="Z31" s="48">
        <f>INDEX([1]Problématiques_compétences!$D$3:$BA$118,MATCH([1]Progression_Cycle4!Z$4,[1]Problématiques_compétences!$D$3:$D$118,0),25)</f>
        <v>0</v>
      </c>
      <c r="AA31" s="48">
        <f>INDEX([1]Problématiques_compétences!$D$3:$BA$118,MATCH([1]Progression_Cycle4!AA$4,[1]Problématiques_compétences!$D$3:$D$118,0),25)</f>
        <v>0</v>
      </c>
      <c r="AB31" s="48">
        <f>INDEX([1]Problématiques_compétences!$D$3:$BA$118,MATCH([1]Progression_Cycle4!AB$4,[1]Problématiques_compétences!$D$3:$D$118,0),25)</f>
        <v>0</v>
      </c>
      <c r="AC31" s="48"/>
      <c r="AD31" s="48">
        <f>INDEX([1]Problématiques_compétences!$D$3:$BA$118,MATCH([1]Progression_Cycle4!AD$4,[1]Problématiques_compétences!$D$3:$D$118,0),25)</f>
        <v>0</v>
      </c>
      <c r="AE31" s="48">
        <f>INDEX([1]Problématiques_compétences!$D$3:$BA$118,MATCH([1]Progression_Cycle4!AE$4,[1]Problématiques_compétences!$D$3:$D$118,0),25)</f>
        <v>0</v>
      </c>
      <c r="AF31" s="48">
        <f>INDEX([1]Problématiques_compétences!$D$3:$BA$118,MATCH([1]Progression_Cycle4!AF$4,[1]Problématiques_compétences!$D$3:$D$118,0),25)</f>
        <v>0</v>
      </c>
      <c r="AG31" s="48">
        <f>INDEX([1]Problématiques_compétences!$D$3:$BA$118,MATCH([1]Progression_Cycle4!AG$4,[1]Problématiques_compétences!$D$3:$D$118,0),25)</f>
        <v>0</v>
      </c>
      <c r="AH31" s="48" t="s">
        <v>440</v>
      </c>
      <c r="AI31" s="48">
        <f>INDEX([1]Problématiques_compétences!$D$3:$BA$118,MATCH([1]Progression_Cycle4!AI$4,[1]Problématiques_compétences!$D$3:$D$118,0),25)</f>
        <v>0</v>
      </c>
      <c r="AJ31" s="48">
        <f>INDEX([1]Problématiques_compétences!$D$3:$BA$118,MATCH([1]Progression_Cycle4!AJ$4,[1]Problématiques_compétences!$D$3:$D$118,0),25)</f>
        <v>0</v>
      </c>
      <c r="AK31" s="48">
        <f>INDEX([1]Problématiques_compétences!$D$3:$BA$118,MATCH([1]Progression_Cycle4!AK$4,[1]Problématiques_compétences!$D$3:$D$118,0),25)</f>
        <v>0</v>
      </c>
      <c r="AL31" s="48">
        <f>INDEX([1]Problématiques_compétences!$D$3:$BA$118,MATCH([1]Progression_Cycle4!AL$4,[1]Problématiques_compétences!$D$3:$D$118,0),25)</f>
        <v>0</v>
      </c>
    </row>
    <row r="32" spans="1:38">
      <c r="A32" s="61"/>
      <c r="B32" s="49" t="s">
        <v>108</v>
      </c>
      <c r="C32" s="58" t="s">
        <v>109</v>
      </c>
      <c r="D32" s="51"/>
      <c r="E32" s="44"/>
      <c r="F32" s="44"/>
      <c r="G32" s="60" t="s">
        <v>78</v>
      </c>
      <c r="H32" s="47">
        <f>COUNTIF(I32:AL32,"x")</f>
        <v>1</v>
      </c>
      <c r="I32" s="48">
        <f>INDEX([1]Problématiques_compétences!$D$3:$BA$118,MATCH([1]Progression_Cycle4!I$4,[1]Problématiques_compétences!$D$3:$D$118,0),26)</f>
        <v>0</v>
      </c>
      <c r="J32" s="48">
        <f>INDEX([1]Problématiques_compétences!$D$3:$BA$118,MATCH([1]Progression_Cycle4!J$4,[1]Problématiques_compétences!$D$3:$D$118,0),26)</f>
        <v>0</v>
      </c>
      <c r="K32" s="48">
        <f>INDEX([1]Problématiques_compétences!$D$3:$BA$118,MATCH([1]Progression_Cycle4!K$4,[1]Problématiques_compétences!$D$3:$D$118,0),26)</f>
        <v>0</v>
      </c>
      <c r="L32" s="48">
        <f>INDEX([1]Problématiques_compétences!$D$3:$BA$118,MATCH([1]Progression_Cycle4!L$4,[1]Problématiques_compétences!$D$3:$D$118,0),26)</f>
        <v>0</v>
      </c>
      <c r="M32" s="48">
        <f>INDEX([1]Problématiques_compétences!$D$3:$BA$118,MATCH([1]Progression_Cycle4!M$4,[1]Problématiques_compétences!$D$3:$D$118,0),26)</f>
        <v>0</v>
      </c>
      <c r="N32" s="48">
        <f>INDEX([1]Problématiques_compétences!$D$3:$BA$118,MATCH([1]Progression_Cycle4!N$4,[1]Problématiques_compétences!$D$3:$D$118,0),26)</f>
        <v>0</v>
      </c>
      <c r="O32" s="48">
        <f>INDEX([1]Problématiques_compétences!$D$3:$BA$118,MATCH([1]Progression_Cycle4!O$4,[1]Problématiques_compétences!$D$3:$D$118,0),26)</f>
        <v>0</v>
      </c>
      <c r="P32" s="48">
        <f>INDEX([1]Problématiques_compétences!$D$3:$BA$118,MATCH([1]Progression_Cycle4!P$4,[1]Problématiques_compétences!$D$3:$D$118,0),26)</f>
        <v>0</v>
      </c>
      <c r="Q32" s="48">
        <f>INDEX([1]Problématiques_compétences!$D$3:$BA$118,MATCH([1]Progression_Cycle4!Q$4,[1]Problématiques_compétences!$D$3:$D$118,0),26)</f>
        <v>0</v>
      </c>
      <c r="R32" s="48">
        <f>INDEX([1]Problématiques_compétences!$D$3:$BA$118,MATCH([1]Progression_Cycle4!R$4,[1]Problématiques_compétences!$D$3:$D$118,0),26)</f>
        <v>0</v>
      </c>
      <c r="S32" s="48">
        <f>INDEX([1]Problématiques_compétences!$D$3:$BA$118,MATCH([1]Progression_Cycle4!S$4,[1]Problématiques_compétences!$D$3:$D$118,0),26)</f>
        <v>0</v>
      </c>
      <c r="T32" s="48">
        <f>INDEX([1]Problématiques_compétences!$D$3:$BA$118,MATCH([1]Progression_Cycle4!T$4,[1]Problématiques_compétences!$D$3:$D$118,0),26)</f>
        <v>0</v>
      </c>
      <c r="U32" s="48">
        <f>INDEX([1]Problématiques_compétences!$D$3:$BA$118,MATCH([1]Progression_Cycle4!U$4,[1]Problématiques_compétences!$D$3:$D$118,0),26)</f>
        <v>0</v>
      </c>
      <c r="V32" s="48">
        <f>INDEX([1]Problématiques_compétences!$D$3:$BA$118,MATCH([1]Progression_Cycle4!V$4,[1]Problématiques_compétences!$D$3:$D$118,0),26)</f>
        <v>0</v>
      </c>
      <c r="W32" s="48" t="s">
        <v>440</v>
      </c>
      <c r="X32" s="48">
        <f>INDEX([1]Problématiques_compétences!$D$3:$BA$118,MATCH([1]Progression_Cycle4!X$4,[1]Problématiques_compétences!$D$3:$D$118,0),26)</f>
        <v>0</v>
      </c>
      <c r="Y32" s="48"/>
      <c r="Z32" s="48">
        <f>INDEX([1]Problématiques_compétences!$D$3:$BA$118,MATCH([1]Progression_Cycle4!Z$4,[1]Problématiques_compétences!$D$3:$D$118,0),26)</f>
        <v>0</v>
      </c>
      <c r="AA32" s="48">
        <f>INDEX([1]Problématiques_compétences!$D$3:$BA$118,MATCH([1]Progression_Cycle4!AA$4,[1]Problématiques_compétences!$D$3:$D$118,0),26)</f>
        <v>0</v>
      </c>
      <c r="AB32" s="48">
        <f>INDEX([1]Problématiques_compétences!$D$3:$BA$118,MATCH([1]Progression_Cycle4!AB$4,[1]Problématiques_compétences!$D$3:$D$118,0),26)</f>
        <v>0</v>
      </c>
      <c r="AC32" s="48">
        <f>INDEX([1]Problématiques_compétences!$D$3:$BA$118,MATCH([1]Progression_Cycle4!AC$4,[1]Problématiques_compétences!$D$3:$D$118,0),26)</f>
        <v>0</v>
      </c>
      <c r="AD32" s="48">
        <f>INDEX([1]Problématiques_compétences!$D$3:$BA$118,MATCH([1]Progression_Cycle4!AD$4,[1]Problématiques_compétences!$D$3:$D$118,0),26)</f>
        <v>0</v>
      </c>
      <c r="AE32" s="48">
        <f>INDEX([1]Problématiques_compétences!$D$3:$BA$118,MATCH([1]Progression_Cycle4!AE$4,[1]Problématiques_compétences!$D$3:$D$118,0),26)</f>
        <v>0</v>
      </c>
      <c r="AF32" s="48">
        <f>INDEX([1]Problématiques_compétences!$D$3:$BA$118,MATCH([1]Progression_Cycle4!AF$4,[1]Problématiques_compétences!$D$3:$D$118,0),26)</f>
        <v>0</v>
      </c>
      <c r="AG32" s="48"/>
      <c r="AH32" s="48">
        <f>INDEX([1]Problématiques_compétences!$D$3:$BA$118,MATCH([1]Progression_Cycle4!AH$4,[1]Problématiques_compétences!$D$3:$D$118,0),26)</f>
        <v>0</v>
      </c>
      <c r="AI32" s="48">
        <f>INDEX([1]Problématiques_compétences!$D$3:$BA$118,MATCH([1]Progression_Cycle4!AI$4,[1]Problématiques_compétences!$D$3:$D$118,0),26)</f>
        <v>0</v>
      </c>
      <c r="AJ32" s="48">
        <f>INDEX([1]Problématiques_compétences!$D$3:$BA$118,MATCH([1]Progression_Cycle4!AJ$4,[1]Problématiques_compétences!$D$3:$D$118,0),26)</f>
        <v>0</v>
      </c>
      <c r="AK32" s="48">
        <f>INDEX([1]Problématiques_compétences!$D$3:$BA$118,MATCH([1]Progression_Cycle4!AK$4,[1]Problématiques_compétences!$D$3:$D$118,0),26)</f>
        <v>0</v>
      </c>
      <c r="AL32" s="48"/>
    </row>
    <row r="33" spans="1:38" ht="15.75" thickBot="1">
      <c r="A33" s="63"/>
      <c r="B33" s="53" t="s">
        <v>110</v>
      </c>
      <c r="C33" s="59" t="s">
        <v>111</v>
      </c>
      <c r="D33" s="51"/>
      <c r="E33" s="44"/>
      <c r="F33" s="44"/>
      <c r="G33" s="60" t="s">
        <v>98</v>
      </c>
      <c r="H33" s="47">
        <f>COUNTIF(I33:AL33,"x")</f>
        <v>3</v>
      </c>
      <c r="I33" s="48">
        <f>INDEX([1]Problématiques_compétences!$D$3:$BA$118,MATCH([1]Progression_Cycle4!I$4,[1]Problématiques_compétences!$D$3:$D$118,0),27)</f>
        <v>0</v>
      </c>
      <c r="J33" s="48">
        <f>INDEX([1]Problématiques_compétences!$D$3:$BA$118,MATCH([1]Progression_Cycle4!J$4,[1]Problématiques_compétences!$D$3:$D$118,0),27)</f>
        <v>0</v>
      </c>
      <c r="K33" s="48">
        <f>INDEX([1]Problématiques_compétences!$D$3:$BA$118,MATCH([1]Progression_Cycle4!K$4,[1]Problématiques_compétences!$D$3:$D$118,0),27)</f>
        <v>0</v>
      </c>
      <c r="L33" s="48">
        <f>INDEX([1]Problématiques_compétences!$D$3:$BA$118,MATCH([1]Progression_Cycle4!L$4,[1]Problématiques_compétences!$D$3:$D$118,0),27)</f>
        <v>0</v>
      </c>
      <c r="M33" s="48">
        <f>INDEX([1]Problématiques_compétences!$D$3:$BA$118,MATCH([1]Progression_Cycle4!M$4,[1]Problématiques_compétences!$D$3:$D$118,0),27)</f>
        <v>0</v>
      </c>
      <c r="N33" s="48">
        <f>INDEX([1]Problématiques_compétences!$D$3:$BA$118,MATCH([1]Progression_Cycle4!N$4,[1]Problématiques_compétences!$D$3:$D$118,0),27)</f>
        <v>0</v>
      </c>
      <c r="O33" s="48" t="s">
        <v>440</v>
      </c>
      <c r="P33" s="48"/>
      <c r="Q33" s="48">
        <f>INDEX([1]Problématiques_compétences!$D$3:$BA$118,MATCH([1]Progression_Cycle4!Q$4,[1]Problématiques_compétences!$D$3:$D$118,0),27)</f>
        <v>0</v>
      </c>
      <c r="R33" s="48">
        <f>INDEX([1]Problématiques_compétences!$D$3:$BA$118,MATCH([1]Progression_Cycle4!R$4,[1]Problématiques_compétences!$D$3:$D$118,0),27)</f>
        <v>0</v>
      </c>
      <c r="S33" s="48">
        <f>INDEX([1]Problématiques_compétences!$D$3:$BA$118,MATCH([1]Progression_Cycle4!S$4,[1]Problématiques_compétences!$D$3:$D$118,0),27)</f>
        <v>0</v>
      </c>
      <c r="T33" s="48">
        <f>INDEX([1]Problématiques_compétences!$D$3:$BA$118,MATCH([1]Progression_Cycle4!T$4,[1]Problématiques_compétences!$D$3:$D$118,0),27)</f>
        <v>0</v>
      </c>
      <c r="U33" s="48">
        <f>INDEX([1]Problématiques_compétences!$D$3:$BA$118,MATCH([1]Progression_Cycle4!U$4,[1]Problématiques_compétences!$D$3:$D$118,0),27)</f>
        <v>0</v>
      </c>
      <c r="V33" s="48" t="s">
        <v>440</v>
      </c>
      <c r="W33" s="48" t="s">
        <v>440</v>
      </c>
      <c r="X33" s="48">
        <f>INDEX([1]Problématiques_compétences!$D$3:$BA$118,MATCH([1]Progression_Cycle4!X$4,[1]Problématiques_compétences!$D$3:$D$118,0),27)</f>
        <v>0</v>
      </c>
      <c r="Y33" s="48">
        <f>INDEX([1]Problématiques_compétences!$D$3:$BA$118,MATCH([1]Progression_Cycle4!Y$4,[1]Problématiques_compétences!$D$3:$D$118,0),27)</f>
        <v>0</v>
      </c>
      <c r="Z33" s="48">
        <f>INDEX([1]Problématiques_compétences!$D$3:$BA$118,MATCH([1]Progression_Cycle4!Z$4,[1]Problématiques_compétences!$D$3:$D$118,0),27)</f>
        <v>0</v>
      </c>
      <c r="AA33" s="48">
        <f>INDEX([1]Problématiques_compétences!$D$3:$BA$118,MATCH([1]Progression_Cycle4!AA$4,[1]Problématiques_compétences!$D$3:$D$118,0),27)</f>
        <v>0</v>
      </c>
      <c r="AB33" s="48">
        <f>INDEX([1]Problématiques_compétences!$D$3:$BA$118,MATCH([1]Progression_Cycle4!AB$4,[1]Problématiques_compétences!$D$3:$D$118,0),27)</f>
        <v>0</v>
      </c>
      <c r="AC33" s="48">
        <f>INDEX([1]Problématiques_compétences!$D$3:$BA$118,MATCH([1]Progression_Cycle4!AC$4,[1]Problématiques_compétences!$D$3:$D$118,0),27)</f>
        <v>0</v>
      </c>
      <c r="AD33" s="48">
        <f>INDEX([1]Problématiques_compétences!$D$3:$BA$118,MATCH([1]Progression_Cycle4!AD$4,[1]Problématiques_compétences!$D$3:$D$118,0),27)</f>
        <v>0</v>
      </c>
      <c r="AE33" s="48">
        <f>INDEX([1]Problématiques_compétences!$D$3:$BA$118,MATCH([1]Progression_Cycle4!AE$4,[1]Problématiques_compétences!$D$3:$D$118,0),27)</f>
        <v>0</v>
      </c>
      <c r="AF33" s="48">
        <f>INDEX([1]Problématiques_compétences!$D$3:$BA$118,MATCH([1]Progression_Cycle4!AF$4,[1]Problématiques_compétences!$D$3:$D$118,0),27)</f>
        <v>0</v>
      </c>
      <c r="AG33" s="48">
        <f>INDEX([1]Problématiques_compétences!$D$3:$BA$118,MATCH([1]Progression_Cycle4!AG$4,[1]Problématiques_compétences!$D$3:$D$118,0),27)</f>
        <v>0</v>
      </c>
      <c r="AH33" s="48">
        <f>INDEX([1]Problématiques_compétences!$D$3:$BA$118,MATCH([1]Progression_Cycle4!AH$4,[1]Problématiques_compétences!$D$3:$D$118,0),27)</f>
        <v>0</v>
      </c>
      <c r="AI33" s="48">
        <f>INDEX([1]Problématiques_compétences!$D$3:$BA$118,MATCH([1]Progression_Cycle4!AI$4,[1]Problématiques_compétences!$D$3:$D$118,0),27)</f>
        <v>0</v>
      </c>
      <c r="AJ33" s="48">
        <f>INDEX([1]Problématiques_compétences!$D$3:$BA$118,MATCH([1]Progression_Cycle4!AJ$4,[1]Problématiques_compétences!$D$3:$D$118,0),27)</f>
        <v>0</v>
      </c>
      <c r="AK33" s="48"/>
      <c r="AL33" s="48">
        <f>INDEX([1]Problématiques_compétences!$D$3:$BA$118,MATCH([1]Progression_Cycle4!AL$4,[1]Problématiques_compétences!$D$3:$D$118,0),27)</f>
        <v>0</v>
      </c>
    </row>
    <row r="34" spans="1:38" ht="30">
      <c r="A34" s="71" t="s">
        <v>112</v>
      </c>
      <c r="B34" s="34">
        <v>6</v>
      </c>
      <c r="C34" s="35" t="s">
        <v>113</v>
      </c>
      <c r="D34" s="36"/>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8"/>
    </row>
    <row r="35" spans="1:38" ht="45" customHeight="1">
      <c r="A35" s="40" t="s">
        <v>114</v>
      </c>
      <c r="B35" s="41" t="s">
        <v>115</v>
      </c>
      <c r="C35" s="56" t="s">
        <v>116</v>
      </c>
      <c r="D35" s="51"/>
      <c r="E35" s="62" t="s">
        <v>117</v>
      </c>
      <c r="F35" s="44"/>
      <c r="G35" s="46"/>
      <c r="H35" s="47">
        <f>COUNTIF(I35:AL35,"x")</f>
        <v>1</v>
      </c>
      <c r="I35" s="48">
        <f>INDEX([1]Problématiques_compétences!$D$3:$BA$118,MATCH([1]Progression_Cycle4!I$4,[1]Problématiques_compétences!$D$3:$D$118,0),30)</f>
        <v>0</v>
      </c>
      <c r="J35" s="48">
        <f>INDEX([1]Problématiques_compétences!$D$3:$BA$118,MATCH([1]Progression_Cycle4!J$4,[1]Problématiques_compétences!$D$3:$D$118,0),30)</f>
        <v>0</v>
      </c>
      <c r="K35" s="48">
        <f>INDEX([1]Problématiques_compétences!$D$3:$BA$118,MATCH([1]Progression_Cycle4!K$4,[1]Problématiques_compétences!$D$3:$D$118,0),30)</f>
        <v>0</v>
      </c>
      <c r="L35" s="48"/>
      <c r="M35" s="48">
        <f>INDEX([1]Problématiques_compétences!$D$3:$BA$118,MATCH([1]Progression_Cycle4!M$4,[1]Problématiques_compétences!$D$3:$D$118,0),30)</f>
        <v>0</v>
      </c>
      <c r="N35" s="48">
        <f>INDEX([1]Problématiques_compétences!$D$3:$BA$118,MATCH([1]Progression_Cycle4!N$4,[1]Problématiques_compétences!$D$3:$D$118,0),30)</f>
        <v>0</v>
      </c>
      <c r="O35" s="48">
        <f>INDEX([1]Problématiques_compétences!$D$3:$BA$118,MATCH([1]Progression_Cycle4!O$4,[1]Problématiques_compétences!$D$3:$D$118,0),30)</f>
        <v>0</v>
      </c>
      <c r="P35" s="48" t="s">
        <v>440</v>
      </c>
      <c r="Q35" s="48">
        <f>INDEX([1]Problématiques_compétences!$D$3:$BA$118,MATCH([1]Progression_Cycle4!Q$4,[1]Problématiques_compétences!$D$3:$D$118,0),30)</f>
        <v>0</v>
      </c>
      <c r="R35" s="48">
        <f>INDEX([1]Problématiques_compétences!$D$3:$BA$118,MATCH([1]Progression_Cycle4!R$4,[1]Problématiques_compétences!$D$3:$D$118,0),30)</f>
        <v>0</v>
      </c>
      <c r="S35" s="48">
        <f>INDEX([1]Problématiques_compétences!$D$3:$BA$118,MATCH([1]Progression_Cycle4!S$4,[1]Problématiques_compétences!$D$3:$D$118,0),30)</f>
        <v>0</v>
      </c>
      <c r="T35" s="48">
        <f>INDEX([1]Problématiques_compétences!$D$3:$BA$118,MATCH([1]Progression_Cycle4!T$4,[1]Problématiques_compétences!$D$3:$D$118,0),30)</f>
        <v>0</v>
      </c>
      <c r="U35" s="48">
        <f>INDEX([1]Problématiques_compétences!$D$3:$BA$118,MATCH([1]Progression_Cycle4!U$4,[1]Problématiques_compétences!$D$3:$D$118,0),30)</f>
        <v>0</v>
      </c>
      <c r="V35" s="48">
        <f>INDEX([1]Problématiques_compétences!$D$3:$BA$118,MATCH([1]Progression_Cycle4!V$4,[1]Problématiques_compétences!$D$3:$D$118,0),30)</f>
        <v>0</v>
      </c>
      <c r="W35" s="48">
        <f>INDEX([1]Problématiques_compétences!$D$3:$BA$118,MATCH([1]Progression_Cycle4!W$4,[1]Problématiques_compétences!$D$3:$D$118,0),30)</f>
        <v>0</v>
      </c>
      <c r="X35" s="48">
        <f>INDEX([1]Problématiques_compétences!$D$3:$BA$118,MATCH([1]Progression_Cycle4!X$4,[1]Problématiques_compétences!$D$3:$D$118,0),30)</f>
        <v>0</v>
      </c>
      <c r="Y35" s="48">
        <f>INDEX([1]Problématiques_compétences!$D$3:$BA$118,MATCH([1]Progression_Cycle4!Y$4,[1]Problématiques_compétences!$D$3:$D$118,0),30)</f>
        <v>0</v>
      </c>
      <c r="Z35" s="48">
        <f>INDEX([1]Problématiques_compétences!$D$3:$BA$118,MATCH([1]Progression_Cycle4!Z$4,[1]Problématiques_compétences!$D$3:$D$118,0),30)</f>
        <v>0</v>
      </c>
      <c r="AA35" s="48">
        <f>INDEX([1]Problématiques_compétences!$D$3:$BA$118,MATCH([1]Progression_Cycle4!AA$4,[1]Problématiques_compétences!$D$3:$D$118,0),30)</f>
        <v>0</v>
      </c>
      <c r="AB35" s="48">
        <f>INDEX([1]Problématiques_compétences!$D$3:$BA$118,MATCH([1]Progression_Cycle4!AB$4,[1]Problématiques_compétences!$D$3:$D$118,0),30)</f>
        <v>0</v>
      </c>
      <c r="AC35" s="48">
        <f>INDEX([1]Problématiques_compétences!$D$3:$BA$118,MATCH([1]Progression_Cycle4!AC$4,[1]Problématiques_compétences!$D$3:$D$118,0),30)</f>
        <v>0</v>
      </c>
      <c r="AD35" s="48">
        <f>INDEX([1]Problématiques_compétences!$D$3:$BA$118,MATCH([1]Progression_Cycle4!AD$4,[1]Problématiques_compétences!$D$3:$D$118,0),30)</f>
        <v>0</v>
      </c>
      <c r="AE35" s="48">
        <f>INDEX([1]Problématiques_compétences!$D$3:$BA$118,MATCH([1]Progression_Cycle4!AE$4,[1]Problématiques_compétences!$D$3:$D$118,0),30)</f>
        <v>0</v>
      </c>
      <c r="AF35" s="48"/>
      <c r="AG35" s="48">
        <f>INDEX([1]Problématiques_compétences!$D$3:$BA$118,MATCH([1]Progression_Cycle4!AG$4,[1]Problématiques_compétences!$D$3:$D$118,0),30)</f>
        <v>0</v>
      </c>
      <c r="AH35" s="48">
        <f>INDEX([1]Problématiques_compétences!$D$3:$BA$118,MATCH([1]Progression_Cycle4!AH$4,[1]Problématiques_compétences!$D$3:$D$118,0),30)</f>
        <v>0</v>
      </c>
      <c r="AI35" s="48">
        <f>INDEX([1]Problématiques_compétences!$D$3:$BA$118,MATCH([1]Progression_Cycle4!AI$4,[1]Problématiques_compétences!$D$3:$D$118,0),30)</f>
        <v>0</v>
      </c>
      <c r="AJ35" s="48">
        <f>INDEX([1]Problématiques_compétences!$D$3:$BA$118,MATCH([1]Progression_Cycle4!AJ$4,[1]Problématiques_compétences!$D$3:$D$118,0),30)</f>
        <v>0</v>
      </c>
      <c r="AK35" s="48">
        <f>INDEX([1]Problématiques_compétences!$D$3:$BA$118,MATCH([1]Progression_Cycle4!AK$4,[1]Problématiques_compétences!$D$3:$D$118,0),30)</f>
        <v>0</v>
      </c>
      <c r="AL35" s="48">
        <f>INDEX([1]Problématiques_compétences!$D$3:$BA$118,MATCH([1]Progression_Cycle4!AL$4,[1]Problématiques_compétences!$D$3:$D$118,0),30)</f>
        <v>0</v>
      </c>
    </row>
    <row r="36" spans="1:38">
      <c r="A36" s="40"/>
      <c r="B36" s="41" t="s">
        <v>118</v>
      </c>
      <c r="C36" s="56" t="s">
        <v>119</v>
      </c>
      <c r="D36" s="51"/>
      <c r="E36" s="62" t="s">
        <v>120</v>
      </c>
      <c r="F36" s="44"/>
      <c r="G36" s="46"/>
      <c r="H36" s="47">
        <f>COUNTIF(I36:AL36,"x")</f>
        <v>3</v>
      </c>
      <c r="I36" s="48">
        <f>INDEX([1]Problématiques_compétences!$D$3:$BA$118,MATCH([1]Progression_Cycle4!I$4,[1]Problématiques_compétences!$D$3:$D$118,0),31)</f>
        <v>0</v>
      </c>
      <c r="J36" s="48">
        <f>INDEX([1]Problématiques_compétences!$D$3:$BA$118,MATCH([1]Progression_Cycle4!J$4,[1]Problématiques_compétences!$D$3:$D$118,0),31)</f>
        <v>0</v>
      </c>
      <c r="K36" s="48">
        <f>INDEX([1]Problématiques_compétences!$D$3:$BA$118,MATCH([1]Progression_Cycle4!K$4,[1]Problématiques_compétences!$D$3:$D$118,0),31)</f>
        <v>0</v>
      </c>
      <c r="L36" s="48" t="s">
        <v>440</v>
      </c>
      <c r="M36" s="48">
        <f>INDEX([1]Problématiques_compétences!$D$3:$BA$118,MATCH([1]Progression_Cycle4!M$4,[1]Problématiques_compétences!$D$3:$D$118,0),31)</f>
        <v>0</v>
      </c>
      <c r="N36" s="48">
        <f>INDEX([1]Problématiques_compétences!$D$3:$BA$118,MATCH([1]Progression_Cycle4!N$4,[1]Problématiques_compétences!$D$3:$D$118,0),31)</f>
        <v>0</v>
      </c>
      <c r="O36" s="48"/>
      <c r="P36" s="48" t="s">
        <v>440</v>
      </c>
      <c r="Q36" s="48">
        <f>INDEX([1]Problématiques_compétences!$D$3:$BA$118,MATCH([1]Progression_Cycle4!Q$4,[1]Problématiques_compétences!$D$3:$D$118,0),31)</f>
        <v>0</v>
      </c>
      <c r="R36" s="48">
        <f>INDEX([1]Problématiques_compétences!$D$3:$BA$118,MATCH([1]Progression_Cycle4!R$4,[1]Problématiques_compétences!$D$3:$D$118,0),31)</f>
        <v>0</v>
      </c>
      <c r="S36" s="48">
        <f>INDEX([1]Problématiques_compétences!$D$3:$BA$118,MATCH([1]Progression_Cycle4!S$4,[1]Problématiques_compétences!$D$3:$D$118,0),31)</f>
        <v>0</v>
      </c>
      <c r="T36" s="48">
        <f>INDEX([1]Problématiques_compétences!$D$3:$BA$118,MATCH([1]Progression_Cycle4!T$4,[1]Problématiques_compétences!$D$3:$D$118,0),31)</f>
        <v>0</v>
      </c>
      <c r="U36" s="48">
        <f>INDEX([1]Problématiques_compétences!$D$3:$BA$118,MATCH([1]Progression_Cycle4!U$4,[1]Problématiques_compétences!$D$3:$D$118,0),31)</f>
        <v>0</v>
      </c>
      <c r="V36" s="48">
        <f>INDEX([1]Problématiques_compétences!$D$3:$BA$118,MATCH([1]Progression_Cycle4!V$4,[1]Problématiques_compétences!$D$3:$D$118,0),31)</f>
        <v>0</v>
      </c>
      <c r="W36" s="48"/>
      <c r="X36" s="48">
        <f>INDEX([1]Problématiques_compétences!$D$3:$BA$118,MATCH([1]Progression_Cycle4!X$4,[1]Problématiques_compétences!$D$3:$D$118,0),31)</f>
        <v>0</v>
      </c>
      <c r="Y36" s="48">
        <f>INDEX([1]Problématiques_compétences!$D$3:$BA$118,MATCH([1]Progression_Cycle4!Y$4,[1]Problématiques_compétences!$D$3:$D$118,0),31)</f>
        <v>0</v>
      </c>
      <c r="Z36" s="48">
        <f>INDEX([1]Problématiques_compétences!$D$3:$BA$118,MATCH([1]Progression_Cycle4!Z$4,[1]Problématiques_compétences!$D$3:$D$118,0),31)</f>
        <v>0</v>
      </c>
      <c r="AA36" s="48">
        <f>INDEX([1]Problématiques_compétences!$D$3:$BA$118,MATCH([1]Progression_Cycle4!AA$4,[1]Problématiques_compétences!$D$3:$D$118,0),31)</f>
        <v>0</v>
      </c>
      <c r="AB36" s="48">
        <f>INDEX([1]Problématiques_compétences!$D$3:$BA$118,MATCH([1]Progression_Cycle4!AB$4,[1]Problématiques_compétences!$D$3:$D$118,0),31)</f>
        <v>0</v>
      </c>
      <c r="AC36" s="48">
        <f>INDEX([1]Problématiques_compétences!$D$3:$BA$118,MATCH([1]Progression_Cycle4!AC$4,[1]Problématiques_compétences!$D$3:$D$118,0),31)</f>
        <v>0</v>
      </c>
      <c r="AD36" s="48">
        <f>INDEX([1]Problématiques_compétences!$D$3:$BA$118,MATCH([1]Progression_Cycle4!AD$4,[1]Problématiques_compétences!$D$3:$D$118,0),31)</f>
        <v>0</v>
      </c>
      <c r="AE36" s="48" t="s">
        <v>440</v>
      </c>
      <c r="AF36" s="48">
        <f>INDEX([1]Problématiques_compétences!$D$3:$BA$118,MATCH([1]Progression_Cycle4!AF$4,[1]Problématiques_compétences!$D$3:$D$118,0),31)</f>
        <v>0</v>
      </c>
      <c r="AG36" s="48">
        <f>INDEX([1]Problématiques_compétences!$D$3:$BA$118,MATCH([1]Progression_Cycle4!AG$4,[1]Problématiques_compétences!$D$3:$D$118,0),31)</f>
        <v>0</v>
      </c>
      <c r="AH36" s="48">
        <f>INDEX([1]Problématiques_compétences!$D$3:$BA$118,MATCH([1]Progression_Cycle4!AH$4,[1]Problématiques_compétences!$D$3:$D$118,0),31)</f>
        <v>0</v>
      </c>
      <c r="AI36" s="48">
        <f>INDEX([1]Problématiques_compétences!$D$3:$BA$118,MATCH([1]Progression_Cycle4!AI$4,[1]Problématiques_compétences!$D$3:$D$118,0),31)</f>
        <v>0</v>
      </c>
      <c r="AJ36" s="48">
        <f>INDEX([1]Problématiques_compétences!$D$3:$BA$118,MATCH([1]Progression_Cycle4!AJ$4,[1]Problématiques_compétences!$D$3:$D$118,0),31)</f>
        <v>0</v>
      </c>
      <c r="AK36" s="48">
        <f>INDEX([1]Problématiques_compétences!$D$3:$BA$118,MATCH([1]Progression_Cycle4!AK$4,[1]Problématiques_compétences!$D$3:$D$118,0),31)</f>
        <v>0</v>
      </c>
      <c r="AL36" s="48">
        <f>INDEX([1]Problématiques_compétences!$D$3:$BA$118,MATCH([1]Progression_Cycle4!AL$4,[1]Problématiques_compétences!$D$3:$D$118,0),31)</f>
        <v>0</v>
      </c>
    </row>
    <row r="37" spans="1:38" ht="15.75" thickBot="1">
      <c r="A37" s="52"/>
      <c r="B37" s="53" t="s">
        <v>121</v>
      </c>
      <c r="C37" s="59" t="s">
        <v>122</v>
      </c>
      <c r="D37" s="51"/>
      <c r="E37" s="62" t="s">
        <v>123</v>
      </c>
      <c r="F37" s="44"/>
      <c r="G37" s="46"/>
      <c r="H37" s="47">
        <f>COUNTIF(I37:AL37,"x")</f>
        <v>1</v>
      </c>
      <c r="I37" s="48">
        <f>INDEX([1]Problématiques_compétences!$D$3:$BA$118,MATCH([1]Progression_Cycle4!I$4,[1]Problématiques_compétences!$D$3:$D$118,0),32)</f>
        <v>0</v>
      </c>
      <c r="J37" s="48">
        <f>INDEX([1]Problématiques_compétences!$D$3:$BA$118,MATCH([1]Progression_Cycle4!J$4,[1]Problématiques_compétences!$D$3:$D$118,0),32)</f>
        <v>0</v>
      </c>
      <c r="K37" s="48">
        <f>INDEX([1]Problématiques_compétences!$D$3:$BA$118,MATCH([1]Progression_Cycle4!K$4,[1]Problématiques_compétences!$D$3:$D$118,0),32)</f>
        <v>0</v>
      </c>
      <c r="L37" s="48">
        <f>INDEX([1]Problématiques_compétences!$D$3:$BA$118,MATCH([1]Progression_Cycle4!L$4,[1]Problématiques_compétences!$D$3:$D$118,0),32)</f>
        <v>0</v>
      </c>
      <c r="M37" s="48">
        <f>INDEX([1]Problématiques_compétences!$D$3:$BA$118,MATCH([1]Progression_Cycle4!M$4,[1]Problématiques_compétences!$D$3:$D$118,0),32)</f>
        <v>0</v>
      </c>
      <c r="N37" s="48">
        <f>INDEX([1]Problématiques_compétences!$D$3:$BA$118,MATCH([1]Progression_Cycle4!N$4,[1]Problématiques_compétences!$D$3:$D$118,0),32)</f>
        <v>0</v>
      </c>
      <c r="O37" s="48"/>
      <c r="P37" s="48">
        <f>INDEX([1]Problématiques_compétences!$D$3:$BA$118,MATCH([1]Progression_Cycle4!P$4,[1]Problématiques_compétences!$D$3:$D$118,0),32)</f>
        <v>0</v>
      </c>
      <c r="Q37" s="48">
        <f>INDEX([1]Problématiques_compétences!$D$3:$BA$118,MATCH([1]Progression_Cycle4!Q$4,[1]Problématiques_compétences!$D$3:$D$118,0),32)</f>
        <v>0</v>
      </c>
      <c r="R37" s="48">
        <f>INDEX([1]Problématiques_compétences!$D$3:$BA$118,MATCH([1]Progression_Cycle4!R$4,[1]Problématiques_compétences!$D$3:$D$118,0),32)</f>
        <v>0</v>
      </c>
      <c r="S37" s="48">
        <f>INDEX([1]Problématiques_compétences!$D$3:$BA$118,MATCH([1]Progression_Cycle4!S$4,[1]Problématiques_compétences!$D$3:$D$118,0),32)</f>
        <v>0</v>
      </c>
      <c r="T37" s="48">
        <f>INDEX([1]Problématiques_compétences!$D$3:$BA$118,MATCH([1]Progression_Cycle4!T$4,[1]Problématiques_compétences!$D$3:$D$118,0),32)</f>
        <v>0</v>
      </c>
      <c r="U37" s="48">
        <f>INDEX([1]Problématiques_compétences!$D$3:$BA$118,MATCH([1]Progression_Cycle4!U$4,[1]Problématiques_compétences!$D$3:$D$118,0),32)</f>
        <v>0</v>
      </c>
      <c r="V37" s="48">
        <f>INDEX([1]Problématiques_compétences!$D$3:$BA$118,MATCH([1]Progression_Cycle4!V$4,[1]Problématiques_compétences!$D$3:$D$118,0),32)</f>
        <v>0</v>
      </c>
      <c r="W37" s="48">
        <f>INDEX([1]Problématiques_compétences!$D$3:$BA$118,MATCH([1]Progression_Cycle4!W$4,[1]Problématiques_compétences!$D$3:$D$118,0),32)</f>
        <v>0</v>
      </c>
      <c r="X37" s="48">
        <f>INDEX([1]Problématiques_compétences!$D$3:$BA$118,MATCH([1]Progression_Cycle4!X$4,[1]Problématiques_compétences!$D$3:$D$118,0),32)</f>
        <v>0</v>
      </c>
      <c r="Y37" s="48">
        <f>INDEX([1]Problématiques_compétences!$D$3:$BA$118,MATCH([1]Progression_Cycle4!Y$4,[1]Problématiques_compétences!$D$3:$D$118,0),32)</f>
        <v>0</v>
      </c>
      <c r="Z37" s="48">
        <f>INDEX([1]Problématiques_compétences!$D$3:$BA$118,MATCH([1]Progression_Cycle4!Z$4,[1]Problématiques_compétences!$D$3:$D$118,0),32)</f>
        <v>0</v>
      </c>
      <c r="AA37" s="48">
        <f>INDEX([1]Problématiques_compétences!$D$3:$BA$118,MATCH([1]Progression_Cycle4!AA$4,[1]Problématiques_compétences!$D$3:$D$118,0),32)</f>
        <v>0</v>
      </c>
      <c r="AB37" s="48">
        <f>INDEX([1]Problématiques_compétences!$D$3:$BA$118,MATCH([1]Progression_Cycle4!AB$4,[1]Problématiques_compétences!$D$3:$D$118,0),32)</f>
        <v>0</v>
      </c>
      <c r="AC37" s="48">
        <f>INDEX([1]Problématiques_compétences!$D$3:$BA$118,MATCH([1]Progression_Cycle4!AC$4,[1]Problématiques_compétences!$D$3:$D$118,0),32)</f>
        <v>0</v>
      </c>
      <c r="AD37" s="48">
        <f>INDEX([1]Problématiques_compétences!$D$3:$BA$118,MATCH([1]Progression_Cycle4!AD$4,[1]Problématiques_compétences!$D$3:$D$118,0),32)</f>
        <v>0</v>
      </c>
      <c r="AE37" s="48" t="str">
        <f>INDEX([1]Problématiques_compétences!$D$3:$BA$118,MATCH([1]Progression_Cycle4!AE$4,[1]Problématiques_compétences!$D$3:$D$118,0),32)</f>
        <v>x</v>
      </c>
      <c r="AF37" s="48">
        <f>INDEX([1]Problématiques_compétences!$D$3:$BA$118,MATCH([1]Progression_Cycle4!AF$4,[1]Problématiques_compétences!$D$3:$D$118,0),32)</f>
        <v>0</v>
      </c>
      <c r="AG37" s="48">
        <f>INDEX([1]Problématiques_compétences!$D$3:$BA$118,MATCH([1]Progression_Cycle4!AG$4,[1]Problématiques_compétences!$D$3:$D$118,0),32)</f>
        <v>0</v>
      </c>
      <c r="AH37" s="48">
        <f>INDEX([1]Problématiques_compétences!$D$3:$BA$118,MATCH([1]Progression_Cycle4!AH$4,[1]Problématiques_compétences!$D$3:$D$118,0),32)</f>
        <v>0</v>
      </c>
      <c r="AI37" s="48">
        <f>INDEX([1]Problématiques_compétences!$D$3:$BA$118,MATCH([1]Progression_Cycle4!AI$4,[1]Problématiques_compétences!$D$3:$D$118,0),32)</f>
        <v>0</v>
      </c>
      <c r="AJ37" s="48">
        <f>INDEX([1]Problématiques_compétences!$D$3:$BA$118,MATCH([1]Progression_Cycle4!AJ$4,[1]Problématiques_compétences!$D$3:$D$118,0),32)</f>
        <v>0</v>
      </c>
      <c r="AK37" s="48">
        <f>INDEX([1]Problématiques_compétences!$D$3:$BA$118,MATCH([1]Progression_Cycle4!AK$4,[1]Problématiques_compétences!$D$3:$D$118,0),32)</f>
        <v>0</v>
      </c>
      <c r="AL37" s="48">
        <f>INDEX([1]Problématiques_compétences!$D$3:$BA$118,MATCH([1]Progression_Cycle4!AL$4,[1]Problématiques_compétences!$D$3:$D$118,0),32)</f>
        <v>0</v>
      </c>
    </row>
    <row r="38" spans="1:38">
      <c r="A38" s="33" t="s">
        <v>114</v>
      </c>
      <c r="B38" s="34">
        <v>7</v>
      </c>
      <c r="C38" s="35" t="s">
        <v>124</v>
      </c>
      <c r="D38" s="36"/>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8"/>
    </row>
    <row r="39" spans="1:38">
      <c r="A39" s="40"/>
      <c r="B39" s="41" t="s">
        <v>125</v>
      </c>
      <c r="C39" s="42" t="s">
        <v>126</v>
      </c>
      <c r="D39" s="51"/>
      <c r="E39" s="62" t="s">
        <v>123</v>
      </c>
      <c r="F39" s="44"/>
      <c r="G39" s="46"/>
      <c r="H39" s="47">
        <f>COUNTIF(I39:AL39,"x")</f>
        <v>2</v>
      </c>
      <c r="I39" s="48" t="str">
        <f>INDEX([1]Problématiques_compétences!$D$3:$BA$118,MATCH([1]Progression_Cycle4!I$4,[1]Problématiques_compétences!$D$3:$D$118,0),33)</f>
        <v>x</v>
      </c>
      <c r="J39" s="48">
        <f>INDEX([1]Problématiques_compétences!$D$3:$BA$118,MATCH([1]Progression_Cycle4!J$4,[1]Problématiques_compétences!$D$3:$D$118,0),33)</f>
        <v>0</v>
      </c>
      <c r="K39" s="48">
        <f>INDEX([1]Problématiques_compétences!$D$3:$BA$118,MATCH([1]Progression_Cycle4!K$4,[1]Problématiques_compétences!$D$3:$D$118,0),33)</f>
        <v>0</v>
      </c>
      <c r="L39" s="48">
        <f>INDEX([1]Problématiques_compétences!$D$3:$BA$118,MATCH([1]Progression_Cycle4!L$4,[1]Problématiques_compétences!$D$3:$D$118,0),33)</f>
        <v>0</v>
      </c>
      <c r="M39" s="48">
        <f>INDEX([1]Problématiques_compétences!$D$3:$BA$118,MATCH([1]Progression_Cycle4!M$4,[1]Problématiques_compétences!$D$3:$D$118,0),33)</f>
        <v>0</v>
      </c>
      <c r="N39" s="48">
        <f>INDEX([1]Problématiques_compétences!$D$3:$BA$118,MATCH([1]Progression_Cycle4!N$4,[1]Problématiques_compétences!$D$3:$D$118,0),33)</f>
        <v>0</v>
      </c>
      <c r="O39" s="48">
        <f>INDEX([1]Problématiques_compétences!$D$3:$BA$118,MATCH([1]Progression_Cycle4!O$4,[1]Problématiques_compétences!$D$3:$D$118,0),33)</f>
        <v>0</v>
      </c>
      <c r="P39" s="48">
        <f>INDEX([1]Problématiques_compétences!$D$3:$BA$118,MATCH([1]Progression_Cycle4!P$4,[1]Problématiques_compétences!$D$3:$D$118,0),33)</f>
        <v>0</v>
      </c>
      <c r="Q39" s="48">
        <f>INDEX([1]Problématiques_compétences!$D$3:$BA$118,MATCH([1]Progression_Cycle4!Q$4,[1]Problématiques_compétences!$D$3:$D$118,0),33)</f>
        <v>0</v>
      </c>
      <c r="R39" s="48">
        <f>INDEX([1]Problématiques_compétences!$D$3:$BA$118,MATCH([1]Progression_Cycle4!R$4,[1]Problématiques_compétences!$D$3:$D$118,0),33)</f>
        <v>0</v>
      </c>
      <c r="S39" s="48">
        <f>INDEX([1]Problématiques_compétences!$D$3:$BA$118,MATCH([1]Progression_Cycle4!S$4,[1]Problématiques_compétences!$D$3:$D$118,0),33)</f>
        <v>0</v>
      </c>
      <c r="T39" s="48">
        <f>INDEX([1]Problématiques_compétences!$D$3:$BA$118,MATCH([1]Progression_Cycle4!T$4,[1]Problématiques_compétences!$D$3:$D$118,0),33)</f>
        <v>0</v>
      </c>
      <c r="U39" s="48">
        <f>INDEX([1]Problématiques_compétences!$D$3:$BA$118,MATCH([1]Progression_Cycle4!U$4,[1]Problématiques_compétences!$D$3:$D$118,0),33)</f>
        <v>0</v>
      </c>
      <c r="V39" s="48">
        <f>INDEX([1]Problématiques_compétences!$D$3:$BA$118,MATCH([1]Progression_Cycle4!V$4,[1]Problématiques_compétences!$D$3:$D$118,0),33)</f>
        <v>0</v>
      </c>
      <c r="W39" s="48">
        <f>INDEX([1]Problématiques_compétences!$D$3:$BA$118,MATCH([1]Progression_Cycle4!W$4,[1]Problématiques_compétences!$D$3:$D$118,0),33)</f>
        <v>0</v>
      </c>
      <c r="X39" s="48">
        <f>INDEX([1]Problématiques_compétences!$D$3:$BA$118,MATCH([1]Progression_Cycle4!X$4,[1]Problématiques_compétences!$D$3:$D$118,0),33)</f>
        <v>0</v>
      </c>
      <c r="Y39" s="48">
        <f>INDEX([1]Problématiques_compétences!$D$3:$BA$118,MATCH([1]Progression_Cycle4!Y$4,[1]Problématiques_compétences!$D$3:$D$118,0),33)</f>
        <v>0</v>
      </c>
      <c r="Z39" s="48">
        <f>INDEX([1]Problématiques_compétences!$D$3:$BA$118,MATCH([1]Progression_Cycle4!Z$4,[1]Problématiques_compétences!$D$3:$D$118,0),33)</f>
        <v>0</v>
      </c>
      <c r="AA39" s="48" t="s">
        <v>440</v>
      </c>
      <c r="AB39" s="48">
        <f>INDEX([1]Problématiques_compétences!$D$3:$BA$118,MATCH([1]Progression_Cycle4!AB$4,[1]Problématiques_compétences!$D$3:$D$118,0),33)</f>
        <v>0</v>
      </c>
      <c r="AC39" s="48">
        <f>INDEX([1]Problématiques_compétences!$D$3:$BA$118,MATCH([1]Progression_Cycle4!AC$4,[1]Problématiques_compétences!$D$3:$D$118,0),33)</f>
        <v>0</v>
      </c>
      <c r="AD39" s="48">
        <f>INDEX([1]Problématiques_compétences!$D$3:$BA$118,MATCH([1]Progression_Cycle4!AD$4,[1]Problématiques_compétences!$D$3:$D$118,0),33)</f>
        <v>0</v>
      </c>
      <c r="AE39" s="48"/>
      <c r="AF39" s="48">
        <f>INDEX([1]Problématiques_compétences!$D$3:$BA$118,MATCH([1]Progression_Cycle4!AF$4,[1]Problématiques_compétences!$D$3:$D$118,0),33)</f>
        <v>0</v>
      </c>
      <c r="AG39" s="48">
        <f>INDEX([1]Problématiques_compétences!$D$3:$BA$118,MATCH([1]Progression_Cycle4!AG$4,[1]Problématiques_compétences!$D$3:$D$118,0),33)</f>
        <v>0</v>
      </c>
      <c r="AH39" s="48">
        <f>INDEX([1]Problématiques_compétences!$D$3:$BA$118,MATCH([1]Progression_Cycle4!AH$4,[1]Problématiques_compétences!$D$3:$D$118,0),33)</f>
        <v>0</v>
      </c>
      <c r="AI39" s="48">
        <f>INDEX([1]Problématiques_compétences!$D$3:$BA$118,MATCH([1]Progression_Cycle4!AI$4,[1]Problématiques_compétences!$D$3:$D$118,0),33)</f>
        <v>0</v>
      </c>
      <c r="AJ39" s="48">
        <f>INDEX([1]Problématiques_compétences!$D$3:$BA$118,MATCH([1]Progression_Cycle4!AJ$4,[1]Problématiques_compétences!$D$3:$D$118,0),33)</f>
        <v>0</v>
      </c>
      <c r="AK39" s="48">
        <f>INDEX([1]Problématiques_compétences!$D$3:$BA$118,MATCH([1]Progression_Cycle4!AK$4,[1]Problématiques_compétences!$D$3:$D$118,0),33)</f>
        <v>0</v>
      </c>
      <c r="AL39" s="48">
        <f>INDEX([1]Problématiques_compétences!$D$3:$BA$118,MATCH([1]Progression_Cycle4!AL$4,[1]Problématiques_compétences!$D$3:$D$118,0),33)</f>
        <v>0</v>
      </c>
    </row>
    <row r="40" spans="1:38" ht="30.75" thickBot="1">
      <c r="A40" s="52"/>
      <c r="B40" s="53" t="s">
        <v>127</v>
      </c>
      <c r="C40" s="54" t="s">
        <v>128</v>
      </c>
      <c r="D40" s="72"/>
      <c r="E40" s="73" t="s">
        <v>129</v>
      </c>
      <c r="F40" s="74"/>
      <c r="G40" s="75"/>
      <c r="H40" s="47">
        <f>COUNTIF(I40:AL40,"x")</f>
        <v>5</v>
      </c>
      <c r="I40" s="48" t="str">
        <f>INDEX([1]Problématiques_compétences!$D$3:$BA$118,MATCH([1]Progression_Cycle4!I$4,[1]Problématiques_compétences!$D$3:$D$118,0),34)</f>
        <v>x</v>
      </c>
      <c r="J40" s="48">
        <f>INDEX([1]Problématiques_compétences!$D$3:$BA$118,MATCH([1]Progression_Cycle4!J$4,[1]Problématiques_compétences!$D$3:$D$118,0),34)</f>
        <v>0</v>
      </c>
      <c r="K40" s="48">
        <f>INDEX([1]Problématiques_compétences!$D$3:$BA$118,MATCH([1]Progression_Cycle4!K$4,[1]Problématiques_compétences!$D$3:$D$118,0),34)</f>
        <v>0</v>
      </c>
      <c r="L40" s="48" t="s">
        <v>440</v>
      </c>
      <c r="M40" s="48">
        <f>INDEX([1]Problématiques_compétences!$D$3:$BA$118,MATCH([1]Progression_Cycle4!M$4,[1]Problématiques_compétences!$D$3:$D$118,0),34)</f>
        <v>0</v>
      </c>
      <c r="N40" s="48">
        <f>INDEX([1]Problématiques_compétences!$D$3:$BA$118,MATCH([1]Progression_Cycle4!N$4,[1]Problématiques_compétences!$D$3:$D$118,0),34)</f>
        <v>0</v>
      </c>
      <c r="O40" s="48">
        <f>INDEX([1]Problématiques_compétences!$D$3:$BA$118,MATCH([1]Progression_Cycle4!O$4,[1]Problématiques_compétences!$D$3:$D$118,0),34)</f>
        <v>0</v>
      </c>
      <c r="P40" s="48">
        <f>INDEX([1]Problématiques_compétences!$D$3:$BA$118,MATCH([1]Progression_Cycle4!P$4,[1]Problématiques_compétences!$D$3:$D$118,0),34)</f>
        <v>0</v>
      </c>
      <c r="Q40" s="48">
        <f>INDEX([1]Problématiques_compétences!$D$3:$BA$118,MATCH([1]Progression_Cycle4!Q$4,[1]Problématiques_compétences!$D$3:$D$118,0),34)</f>
        <v>0</v>
      </c>
      <c r="R40" s="48">
        <f>INDEX([1]Problématiques_compétences!$D$3:$BA$118,MATCH([1]Progression_Cycle4!R$4,[1]Problématiques_compétences!$D$3:$D$118,0),34)</f>
        <v>0</v>
      </c>
      <c r="S40" s="48" t="s">
        <v>440</v>
      </c>
      <c r="T40" s="48">
        <f>INDEX([1]Problématiques_compétences!$D$3:$BA$118,MATCH([1]Progression_Cycle4!T$4,[1]Problématiques_compétences!$D$3:$D$118,0),34)</f>
        <v>0</v>
      </c>
      <c r="U40" s="48">
        <f>INDEX([1]Problématiques_compétences!$D$3:$BA$118,MATCH([1]Progression_Cycle4!U$4,[1]Problématiques_compétences!$D$3:$D$118,0),34)</f>
        <v>0</v>
      </c>
      <c r="V40" s="48">
        <f>INDEX([1]Problématiques_compétences!$D$3:$BA$118,MATCH([1]Progression_Cycle4!V$4,[1]Problématiques_compétences!$D$3:$D$118,0),34)</f>
        <v>0</v>
      </c>
      <c r="W40" s="48"/>
      <c r="X40" s="48">
        <f>INDEX([1]Problématiques_compétences!$D$3:$BA$118,MATCH([1]Progression_Cycle4!X$4,[1]Problématiques_compétences!$D$3:$D$118,0),34)</f>
        <v>0</v>
      </c>
      <c r="Y40" s="48">
        <f>INDEX([1]Problématiques_compétences!$D$3:$BA$118,MATCH([1]Progression_Cycle4!Y$4,[1]Problématiques_compétences!$D$3:$D$118,0),34)</f>
        <v>0</v>
      </c>
      <c r="Z40" s="48" t="s">
        <v>440</v>
      </c>
      <c r="AA40" s="48" t="s">
        <v>440</v>
      </c>
      <c r="AB40" s="48">
        <f>INDEX([1]Problématiques_compétences!$D$3:$BA$118,MATCH([1]Progression_Cycle4!AB$4,[1]Problématiques_compétences!$D$3:$D$118,0),34)</f>
        <v>0</v>
      </c>
      <c r="AC40" s="48">
        <f>INDEX([1]Problématiques_compétences!$D$3:$BA$118,MATCH([1]Progression_Cycle4!AC$4,[1]Problématiques_compétences!$D$3:$D$118,0),34)</f>
        <v>0</v>
      </c>
      <c r="AD40" s="48">
        <f>INDEX([1]Problématiques_compétences!$D$3:$BA$118,MATCH([1]Progression_Cycle4!AD$4,[1]Problématiques_compétences!$D$3:$D$118,0),34)</f>
        <v>0</v>
      </c>
      <c r="AE40" s="48"/>
      <c r="AF40" s="48">
        <f>INDEX([1]Problématiques_compétences!$D$3:$BA$118,MATCH([1]Progression_Cycle4!AF$4,[1]Problématiques_compétences!$D$3:$D$118,0),34)</f>
        <v>0</v>
      </c>
      <c r="AG40" s="48">
        <f>INDEX([1]Problématiques_compétences!$D$3:$BA$118,MATCH([1]Progression_Cycle4!AG$4,[1]Problématiques_compétences!$D$3:$D$118,0),34)</f>
        <v>0</v>
      </c>
      <c r="AH40" s="48">
        <f>INDEX([1]Problématiques_compétences!$D$3:$BA$118,MATCH([1]Progression_Cycle4!AH$4,[1]Problématiques_compétences!$D$3:$D$118,0),34)</f>
        <v>0</v>
      </c>
      <c r="AI40" s="48">
        <f>INDEX([1]Problématiques_compétences!$D$3:$BA$118,MATCH([1]Progression_Cycle4!AI$4,[1]Problématiques_compétences!$D$3:$D$118,0),34)</f>
        <v>0</v>
      </c>
      <c r="AJ40" s="48">
        <f>INDEX([1]Problématiques_compétences!$D$3:$BA$118,MATCH([1]Progression_Cycle4!AJ$4,[1]Problématiques_compétences!$D$3:$D$118,0),34)</f>
        <v>0</v>
      </c>
      <c r="AK40" s="48">
        <f>INDEX([1]Problématiques_compétences!$D$3:$BA$118,MATCH([1]Progression_Cycle4!AK$4,[1]Problématiques_compétences!$D$3:$D$118,0),34)</f>
        <v>0</v>
      </c>
      <c r="AL40" s="48">
        <f>INDEX([1]Problématiques_compétences!$D$3:$BA$118,MATCH([1]Progression_Cycle4!AL$4,[1]Problématiques_compétences!$D$3:$D$118,0),34)</f>
        <v>0</v>
      </c>
    </row>
    <row r="41" spans="1:38">
      <c r="A41" s="76"/>
      <c r="B41" s="76"/>
      <c r="C41" s="76"/>
      <c r="D41" s="77"/>
      <c r="E41" s="78"/>
      <c r="F41" s="78"/>
      <c r="G41" s="78"/>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8"/>
    </row>
    <row r="42" spans="1:38" ht="30">
      <c r="A42" s="76"/>
      <c r="B42" s="79" t="s">
        <v>130</v>
      </c>
      <c r="C42" s="80" t="s">
        <v>131</v>
      </c>
      <c r="D42" s="44"/>
      <c r="E42" s="44"/>
      <c r="F42" s="45" t="s">
        <v>48</v>
      </c>
      <c r="G42" s="44"/>
      <c r="H42" s="81">
        <f t="shared" ref="H42:I48" si="1">COUNTIF(I42:AL42,"x")</f>
        <v>2</v>
      </c>
      <c r="I42" s="48">
        <f>INDEX([1]Problématiques_compétences!$D$3:$BA$118,MATCH([1]Progression_Cycle4!I$4,[1]Problématiques_compétences!$D$3:$D$118,0),7)</f>
        <v>0</v>
      </c>
      <c r="J42" s="48" t="s">
        <v>440</v>
      </c>
      <c r="K42" s="48">
        <f>INDEX([1]Problématiques_compétences!$D$3:$BA$118,MATCH([1]Progression_Cycle4!K$4,[1]Problématiques_compétences!$D$3:$D$118,0),7)</f>
        <v>0</v>
      </c>
      <c r="L42" s="48">
        <f>INDEX([1]Problématiques_compétences!$D$3:$BA$118,MATCH([1]Progression_Cycle4!L$4,[1]Problématiques_compétences!$D$3:$D$118,0),7)</f>
        <v>0</v>
      </c>
      <c r="M42" s="48">
        <f>INDEX([1]Problématiques_compétences!$D$3:$BA$118,MATCH([1]Progression_Cycle4!M$4,[1]Problématiques_compétences!$D$3:$D$118,0),7)</f>
        <v>0</v>
      </c>
      <c r="N42" s="48">
        <f>INDEX([1]Problématiques_compétences!$D$3:$BA$118,MATCH([1]Progression_Cycle4!N$4,[1]Problématiques_compétences!$D$3:$D$118,0),7)</f>
        <v>0</v>
      </c>
      <c r="O42" s="48">
        <f>INDEX([1]Problématiques_compétences!$D$3:$BA$118,MATCH([1]Progression_Cycle4!O$4,[1]Problématiques_compétences!$D$3:$D$118,0),7)</f>
        <v>0</v>
      </c>
      <c r="P42" s="48">
        <f>INDEX([1]Problématiques_compétences!$D$3:$BA$118,MATCH([1]Progression_Cycle4!P$4,[1]Problématiques_compétences!$D$3:$D$118,0),7)</f>
        <v>0</v>
      </c>
      <c r="Q42" s="48">
        <f>INDEX([1]Problématiques_compétences!$D$3:$BA$118,MATCH([1]Progression_Cycle4!Q$4,[1]Problématiques_compétences!$D$3:$D$118,0),7)</f>
        <v>0</v>
      </c>
      <c r="R42" s="48">
        <f>INDEX([1]Problématiques_compétences!$D$3:$BA$118,MATCH([1]Progression_Cycle4!R$4,[1]Problématiques_compétences!$D$3:$D$118,0),7)</f>
        <v>0</v>
      </c>
      <c r="S42" s="48">
        <f>INDEX([1]Problématiques_compétences!$D$3:$BA$118,MATCH([1]Progression_Cycle4!S$4,[1]Problématiques_compétences!$D$3:$D$118,0),7)</f>
        <v>0</v>
      </c>
      <c r="T42" s="48">
        <f>INDEX([1]Problématiques_compétences!$D$3:$BA$118,MATCH([1]Progression_Cycle4!T$4,[1]Problématiques_compétences!$D$3:$D$118,0),7)</f>
        <v>0</v>
      </c>
      <c r="U42" s="48">
        <f>INDEX([1]Problématiques_compétences!$D$3:$BA$118,MATCH([1]Progression_Cycle4!U$4,[1]Problématiques_compétences!$D$3:$D$118,0),7)</f>
        <v>0</v>
      </c>
      <c r="V42" s="48"/>
      <c r="W42" s="48">
        <f>INDEX([1]Problématiques_compétences!$D$3:$BA$118,MATCH([1]Progression_Cycle4!W$4,[1]Problématiques_compétences!$D$3:$D$118,0),7)</f>
        <v>0</v>
      </c>
      <c r="X42" s="48">
        <f>INDEX([1]Problématiques_compétences!$D$3:$BA$118,MATCH([1]Progression_Cycle4!X$4,[1]Problématiques_compétences!$D$3:$D$118,0),7)</f>
        <v>0</v>
      </c>
      <c r="Y42" s="48">
        <f>INDEX([1]Problématiques_compétences!$D$3:$BA$118,MATCH([1]Progression_Cycle4!Y$4,[1]Problématiques_compétences!$D$3:$D$118,0),7)</f>
        <v>0</v>
      </c>
      <c r="Z42" s="48">
        <f>INDEX([1]Problématiques_compétences!$D$3:$BA$118,MATCH([1]Progression_Cycle4!Z$4,[1]Problématiques_compétences!$D$3:$D$118,0),7)</f>
        <v>0</v>
      </c>
      <c r="AA42" s="48">
        <f>INDEX([1]Problématiques_compétences!$D$3:$BA$118,MATCH([1]Progression_Cycle4!AA$4,[1]Problématiques_compétences!$D$3:$D$118,0),7)</f>
        <v>0</v>
      </c>
      <c r="AB42" s="48"/>
      <c r="AC42" s="48">
        <f>INDEX([1]Problématiques_compétences!$D$3:$BA$118,MATCH([1]Progression_Cycle4!AC$4,[1]Problématiques_compétences!$D$3:$D$118,0),7)</f>
        <v>0</v>
      </c>
      <c r="AD42" s="48"/>
      <c r="AE42" s="48">
        <f>INDEX([1]Problématiques_compétences!$D$3:$BA$118,MATCH([1]Progression_Cycle4!AE$4,[1]Problématiques_compétences!$D$3:$D$118,0),7)</f>
        <v>0</v>
      </c>
      <c r="AF42" s="48" t="s">
        <v>440</v>
      </c>
      <c r="AG42" s="48">
        <f>INDEX([1]Problématiques_compétences!$D$3:$BA$118,MATCH([1]Progression_Cycle4!AG$4,[1]Problématiques_compétences!$D$3:$D$118,0),7)</f>
        <v>0</v>
      </c>
      <c r="AH42" s="48">
        <f>INDEX([1]Problématiques_compétences!$D$3:$BA$118,MATCH([1]Progression_Cycle4!AH$4,[1]Problématiques_compétences!$D$3:$D$118,0),7)</f>
        <v>0</v>
      </c>
      <c r="AI42" s="48">
        <f>INDEX([1]Problématiques_compétences!$D$3:$BA$118,MATCH([1]Progression_Cycle4!AI$4,[1]Problématiques_compétences!$D$3:$D$118,0),7)</f>
        <v>0</v>
      </c>
      <c r="AJ42" s="48"/>
      <c r="AK42" s="48">
        <f>INDEX([1]Problématiques_compétences!$D$3:$BA$118,MATCH([1]Progression_Cycle4!AK$4,[1]Problématiques_compétences!$D$3:$D$118,0),7)</f>
        <v>0</v>
      </c>
      <c r="AL42" s="48">
        <f>INDEX([1]Problématiques_compétences!$D$3:$BA$118,MATCH([1]Progression_Cycle4!AL$4,[1]Problématiques_compétences!$D$3:$D$118,0),7)</f>
        <v>0</v>
      </c>
    </row>
    <row r="43" spans="1:38" ht="30">
      <c r="A43" s="76"/>
      <c r="B43" s="82" t="s">
        <v>132</v>
      </c>
      <c r="C43" s="83" t="s">
        <v>133</v>
      </c>
      <c r="D43" s="44"/>
      <c r="E43" s="44"/>
      <c r="F43" s="45" t="s">
        <v>134</v>
      </c>
      <c r="G43" s="44"/>
      <c r="H43" s="81">
        <f t="shared" si="1"/>
        <v>2</v>
      </c>
      <c r="I43" s="48">
        <f>INDEX([1]Problématiques_compétences!$D$3:$BA$118,MATCH([1]Progression_Cycle4!I$4,[1]Problématiques_compétences!$D$3:$D$118,0),8)</f>
        <v>0</v>
      </c>
      <c r="J43" s="48">
        <f>INDEX([1]Problématiques_compétences!$D$3:$BA$118,MATCH([1]Progression_Cycle4!J$4,[1]Problématiques_compétences!$D$3:$D$118,0),8)</f>
        <v>0</v>
      </c>
      <c r="K43" s="48"/>
      <c r="L43" s="48">
        <f>INDEX([1]Problématiques_compétences!$D$3:$BA$118,MATCH([1]Progression_Cycle4!L$4,[1]Problématiques_compétences!$D$3:$D$118,0),8)</f>
        <v>0</v>
      </c>
      <c r="M43" s="48">
        <f>INDEX([1]Problématiques_compétences!$D$3:$BA$118,MATCH([1]Progression_Cycle4!M$4,[1]Problématiques_compétences!$D$3:$D$118,0),8)</f>
        <v>0</v>
      </c>
      <c r="N43" s="48">
        <f>INDEX([1]Problématiques_compétences!$D$3:$BA$118,MATCH([1]Progression_Cycle4!N$4,[1]Problématiques_compétences!$D$3:$D$118,0),8)</f>
        <v>0</v>
      </c>
      <c r="O43" s="48">
        <f>INDEX([1]Problématiques_compétences!$D$3:$BA$118,MATCH([1]Progression_Cycle4!O$4,[1]Problématiques_compétences!$D$3:$D$118,0),8)</f>
        <v>0</v>
      </c>
      <c r="P43" s="48">
        <f>INDEX([1]Problématiques_compétences!$D$3:$BA$118,MATCH([1]Progression_Cycle4!P$4,[1]Problématiques_compétences!$D$3:$D$118,0),8)</f>
        <v>0</v>
      </c>
      <c r="Q43" s="48">
        <f>INDEX([1]Problématiques_compétences!$D$3:$BA$118,MATCH([1]Progression_Cycle4!Q$4,[1]Problématiques_compétences!$D$3:$D$118,0),8)</f>
        <v>0</v>
      </c>
      <c r="R43" s="48">
        <f>INDEX([1]Problématiques_compétences!$D$3:$BA$118,MATCH([1]Progression_Cycle4!R$4,[1]Problématiques_compétences!$D$3:$D$118,0),8)</f>
        <v>0</v>
      </c>
      <c r="S43" s="48">
        <f>INDEX([1]Problématiques_compétences!$D$3:$BA$118,MATCH([1]Progression_Cycle4!S$4,[1]Problématiques_compétences!$D$3:$D$118,0),8)</f>
        <v>0</v>
      </c>
      <c r="T43" s="48">
        <f>INDEX([1]Problématiques_compétences!$D$3:$BA$118,MATCH([1]Progression_Cycle4!T$4,[1]Problématiques_compétences!$D$3:$D$118,0),8)</f>
        <v>0</v>
      </c>
      <c r="U43" s="48" t="s">
        <v>440</v>
      </c>
      <c r="V43" s="48" t="s">
        <v>440</v>
      </c>
      <c r="W43" s="48">
        <f>INDEX([1]Problématiques_compétences!$D$3:$BA$118,MATCH([1]Progression_Cycle4!W$4,[1]Problématiques_compétences!$D$3:$D$118,0),8)</f>
        <v>0</v>
      </c>
      <c r="X43" s="48">
        <f>INDEX([1]Problématiques_compétences!$D$3:$BA$118,MATCH([1]Progression_Cycle4!X$4,[1]Problématiques_compétences!$D$3:$D$118,0),8)</f>
        <v>0</v>
      </c>
      <c r="Y43" s="48">
        <f>INDEX([1]Problématiques_compétences!$D$3:$BA$118,MATCH([1]Progression_Cycle4!Y$4,[1]Problématiques_compétences!$D$3:$D$118,0),8)</f>
        <v>0</v>
      </c>
      <c r="Z43" s="48">
        <f>INDEX([1]Problématiques_compétences!$D$3:$BA$118,MATCH([1]Progression_Cycle4!Z$4,[1]Problématiques_compétences!$D$3:$D$118,0),8)</f>
        <v>0</v>
      </c>
      <c r="AA43" s="48">
        <f>INDEX([1]Problématiques_compétences!$D$3:$BA$118,MATCH([1]Progression_Cycle4!AA$4,[1]Problématiques_compétences!$D$3:$D$118,0),8)</f>
        <v>0</v>
      </c>
      <c r="AB43" s="48">
        <f>INDEX([1]Problématiques_compétences!$D$3:$BA$118,MATCH([1]Progression_Cycle4!AB$4,[1]Problématiques_compétences!$D$3:$D$118,0),8)</f>
        <v>0</v>
      </c>
      <c r="AC43" s="48">
        <f>INDEX([1]Problématiques_compétences!$D$3:$BA$118,MATCH([1]Progression_Cycle4!AC$4,[1]Problématiques_compétences!$D$3:$D$118,0),8)</f>
        <v>0</v>
      </c>
      <c r="AD43" s="48">
        <f>INDEX([1]Problématiques_compétences!$D$3:$BA$118,MATCH([1]Progression_Cycle4!AD$4,[1]Problématiques_compétences!$D$3:$D$118,0),8)</f>
        <v>0</v>
      </c>
      <c r="AE43" s="48">
        <f>INDEX([1]Problématiques_compétences!$D$3:$BA$118,MATCH([1]Progression_Cycle4!AE$4,[1]Problématiques_compétences!$D$3:$D$118,0),8)</f>
        <v>0</v>
      </c>
      <c r="AF43" s="48">
        <f>INDEX([1]Problématiques_compétences!$D$3:$BA$118,MATCH([1]Progression_Cycle4!AF$4,[1]Problématiques_compétences!$D$3:$D$118,0),8)</f>
        <v>0</v>
      </c>
      <c r="AG43" s="48">
        <f>INDEX([1]Problématiques_compétences!$D$3:$BA$118,MATCH([1]Progression_Cycle4!AG$4,[1]Problématiques_compétences!$D$3:$D$118,0),8)</f>
        <v>0</v>
      </c>
      <c r="AH43" s="48">
        <f>INDEX([1]Problématiques_compétences!$D$3:$BA$118,MATCH([1]Progression_Cycle4!AH$4,[1]Problématiques_compétences!$D$3:$D$118,0),8)</f>
        <v>0</v>
      </c>
      <c r="AI43" s="48">
        <f>INDEX([1]Problématiques_compétences!$D$3:$BA$118,MATCH([1]Progression_Cycle4!AI$4,[1]Problématiques_compétences!$D$3:$D$118,0),8)</f>
        <v>0</v>
      </c>
      <c r="AJ43" s="48">
        <f>INDEX([1]Problématiques_compétences!$D$3:$BA$118,MATCH([1]Progression_Cycle4!AJ$4,[1]Problématiques_compétences!$D$3:$D$118,0),8)</f>
        <v>0</v>
      </c>
      <c r="AK43" s="48"/>
      <c r="AL43" s="48">
        <f>INDEX([1]Problématiques_compétences!$D$3:$BA$118,MATCH([1]Progression_Cycle4!AL$4,[1]Problématiques_compétences!$D$3:$D$118,0),8)</f>
        <v>0</v>
      </c>
    </row>
    <row r="44" spans="1:38" ht="30">
      <c r="A44" s="76"/>
      <c r="B44" s="79" t="s">
        <v>135</v>
      </c>
      <c r="C44" s="83" t="s">
        <v>136</v>
      </c>
      <c r="D44" s="44"/>
      <c r="E44" s="44"/>
      <c r="F44" s="45" t="s">
        <v>137</v>
      </c>
      <c r="G44" s="44"/>
      <c r="H44" s="81">
        <f t="shared" si="1"/>
        <v>4</v>
      </c>
      <c r="I44" s="48">
        <f>INDEX([1]Problématiques_compétences!$D$3:$BA$118,MATCH([1]Progression_Cycle4!I$4,[1]Problématiques_compétences!$D$3:$D$118,0),9)</f>
        <v>0</v>
      </c>
      <c r="J44" s="48" t="s">
        <v>440</v>
      </c>
      <c r="K44" s="48">
        <f>INDEX([1]Problématiques_compétences!$D$3:$BA$118,MATCH([1]Progression_Cycle4!K$4,[1]Problématiques_compétences!$D$3:$D$118,0),9)</f>
        <v>0</v>
      </c>
      <c r="L44" s="48">
        <f>INDEX([1]Problématiques_compétences!$D$3:$BA$118,MATCH([1]Progression_Cycle4!L$4,[1]Problématiques_compétences!$D$3:$D$118,0),9)</f>
        <v>0</v>
      </c>
      <c r="M44" s="48">
        <f>INDEX([1]Problématiques_compétences!$D$3:$BA$118,MATCH([1]Progression_Cycle4!M$4,[1]Problématiques_compétences!$D$3:$D$118,0),9)</f>
        <v>0</v>
      </c>
      <c r="N44" s="48"/>
      <c r="O44" s="48">
        <f>INDEX([1]Problématiques_compétences!$D$3:$BA$118,MATCH([1]Progression_Cycle4!O$4,[1]Problématiques_compétences!$D$3:$D$118,0),9)</f>
        <v>0</v>
      </c>
      <c r="P44" s="48">
        <f>INDEX([1]Problématiques_compétences!$D$3:$BA$118,MATCH([1]Progression_Cycle4!P$4,[1]Problématiques_compétences!$D$3:$D$118,0),9)</f>
        <v>0</v>
      </c>
      <c r="Q44" s="48">
        <f>INDEX([1]Problématiques_compétences!$D$3:$BA$118,MATCH([1]Progression_Cycle4!Q$4,[1]Problématiques_compétences!$D$3:$D$118,0),9)</f>
        <v>0</v>
      </c>
      <c r="R44" s="48">
        <f>INDEX([1]Problématiques_compétences!$D$3:$BA$118,MATCH([1]Progression_Cycle4!R$4,[1]Problématiques_compétences!$D$3:$D$118,0),9)</f>
        <v>0</v>
      </c>
      <c r="S44" s="48">
        <f>INDEX([1]Problématiques_compétences!$D$3:$BA$118,MATCH([1]Progression_Cycle4!S$4,[1]Problématiques_compétences!$D$3:$D$118,0),9)</f>
        <v>0</v>
      </c>
      <c r="T44" s="48">
        <f>INDEX([1]Problématiques_compétences!$D$3:$BA$118,MATCH([1]Progression_Cycle4!T$4,[1]Problématiques_compétences!$D$3:$D$118,0),9)</f>
        <v>0</v>
      </c>
      <c r="U44" s="48">
        <f>INDEX([1]Problématiques_compétences!$D$3:$BA$118,MATCH([1]Progression_Cycle4!U$4,[1]Problématiques_compétences!$D$3:$D$118,0),9)</f>
        <v>0</v>
      </c>
      <c r="V44" s="48"/>
      <c r="W44" s="48">
        <f>INDEX([1]Problématiques_compétences!$D$3:$BA$118,MATCH([1]Progression_Cycle4!W$4,[1]Problématiques_compétences!$D$3:$D$118,0),9)</f>
        <v>0</v>
      </c>
      <c r="X44" s="48" t="str">
        <f>INDEX([1]Problématiques_compétences!$D$3:$BA$118,MATCH([1]Progression_Cycle4!X$4,[1]Problématiques_compétences!$D$3:$D$118,0),9)</f>
        <v>x</v>
      </c>
      <c r="Y44" s="48">
        <f>INDEX([1]Problématiques_compétences!$D$3:$BA$118,MATCH([1]Progression_Cycle4!Y$4,[1]Problématiques_compétences!$D$3:$D$118,0),9)</f>
        <v>0</v>
      </c>
      <c r="Z44" s="48">
        <f>INDEX([1]Problématiques_compétences!$D$3:$BA$118,MATCH([1]Progression_Cycle4!Z$4,[1]Problématiques_compétences!$D$3:$D$118,0),9)</f>
        <v>0</v>
      </c>
      <c r="AA44" s="48">
        <f>INDEX([1]Problématiques_compétences!$D$3:$BA$118,MATCH([1]Progression_Cycle4!AA$4,[1]Problématiques_compétences!$D$3:$D$118,0),9)</f>
        <v>0</v>
      </c>
      <c r="AB44" s="48"/>
      <c r="AC44" s="48" t="s">
        <v>440</v>
      </c>
      <c r="AD44" s="48" t="str">
        <f>INDEX([1]Problématiques_compétences!$D$3:$BA$118,MATCH([1]Progression_Cycle4!AD$4,[1]Problématiques_compétences!$D$3:$D$118,0),9)</f>
        <v>x</v>
      </c>
      <c r="AE44" s="48">
        <f>INDEX([1]Problématiques_compétences!$D$3:$BA$118,MATCH([1]Progression_Cycle4!AE$4,[1]Problématiques_compétences!$D$3:$D$118,0),9)</f>
        <v>0</v>
      </c>
      <c r="AF44" s="48">
        <f>INDEX([1]Problématiques_compétences!$D$3:$BA$118,MATCH([1]Progression_Cycle4!AF$4,[1]Problématiques_compétences!$D$3:$D$118,0),9)</f>
        <v>0</v>
      </c>
      <c r="AG44" s="48">
        <f>INDEX([1]Problématiques_compétences!$D$3:$BA$118,MATCH([1]Progression_Cycle4!AG$4,[1]Problématiques_compétences!$D$3:$D$118,0),9)</f>
        <v>0</v>
      </c>
      <c r="AH44" s="48">
        <f>INDEX([1]Problématiques_compétences!$D$3:$BA$118,MATCH([1]Progression_Cycle4!AH$4,[1]Problématiques_compétences!$D$3:$D$118,0),9)</f>
        <v>0</v>
      </c>
      <c r="AI44" s="48">
        <f>INDEX([1]Problématiques_compétences!$D$3:$BA$118,MATCH([1]Progression_Cycle4!AI$4,[1]Problématiques_compétences!$D$3:$D$118,0),9)</f>
        <v>0</v>
      </c>
      <c r="AJ44" s="48"/>
      <c r="AK44" s="48">
        <f>INDEX([1]Problématiques_compétences!$D$3:$BA$118,MATCH([1]Progression_Cycle4!AK$4,[1]Problématiques_compétences!$D$3:$D$118,0),9)</f>
        <v>0</v>
      </c>
      <c r="AL44" s="48">
        <f>INDEX([1]Problématiques_compétences!$D$3:$BA$118,MATCH([1]Progression_Cycle4!AL$4,[1]Problématiques_compétences!$D$3:$D$118,0),9)</f>
        <v>0</v>
      </c>
    </row>
    <row r="45" spans="1:38" ht="30">
      <c r="A45" s="76"/>
      <c r="B45" s="84" t="s">
        <v>138</v>
      </c>
      <c r="C45" s="80" t="s">
        <v>139</v>
      </c>
      <c r="D45" s="44"/>
      <c r="E45" s="44"/>
      <c r="F45" s="45" t="s">
        <v>140</v>
      </c>
      <c r="G45" s="44"/>
      <c r="H45" s="81">
        <f t="shared" si="1"/>
        <v>4</v>
      </c>
      <c r="I45" s="48">
        <f>INDEX([1]Problématiques_compétences!$D$3:$BA$118,MATCH([1]Progression_Cycle4!I$4,[1]Problématiques_compétences!$D$3:$D$118,0),10)</f>
        <v>0</v>
      </c>
      <c r="J45" s="48">
        <f>INDEX([1]Problématiques_compétences!$D$3:$BA$118,MATCH([1]Progression_Cycle4!J$4,[1]Problématiques_compétences!$D$3:$D$118,0),10)</f>
        <v>0</v>
      </c>
      <c r="K45" s="48" t="s">
        <v>440</v>
      </c>
      <c r="L45" s="48"/>
      <c r="M45" s="48">
        <f>INDEX([1]Problématiques_compétences!$D$3:$BA$118,MATCH([1]Progression_Cycle4!M$4,[1]Problématiques_compétences!$D$3:$D$118,0),10)</f>
        <v>0</v>
      </c>
      <c r="N45" s="48" t="s">
        <v>440</v>
      </c>
      <c r="O45" s="48">
        <f>INDEX([1]Problématiques_compétences!$D$3:$BA$118,MATCH([1]Progression_Cycle4!O$4,[1]Problématiques_compétences!$D$3:$D$118,0),10)</f>
        <v>0</v>
      </c>
      <c r="P45" s="48">
        <f>INDEX([1]Problématiques_compétences!$D$3:$BA$118,MATCH([1]Progression_Cycle4!P$4,[1]Problématiques_compétences!$D$3:$D$118,0),10)</f>
        <v>0</v>
      </c>
      <c r="Q45" s="48">
        <f>INDEX([1]Problématiques_compétences!$D$3:$BA$118,MATCH([1]Progression_Cycle4!Q$4,[1]Problématiques_compétences!$D$3:$D$118,0),10)</f>
        <v>0</v>
      </c>
      <c r="R45" s="48">
        <f>INDEX([1]Problématiques_compétences!$D$3:$BA$118,MATCH([1]Progression_Cycle4!R$4,[1]Problématiques_compétences!$D$3:$D$118,0),10)</f>
        <v>0</v>
      </c>
      <c r="S45" s="48">
        <f>INDEX([1]Problématiques_compétences!$D$3:$BA$118,MATCH([1]Progression_Cycle4!S$4,[1]Problématiques_compétences!$D$3:$D$118,0),10)</f>
        <v>0</v>
      </c>
      <c r="T45" s="48">
        <f>INDEX([1]Problématiques_compétences!$D$3:$BA$118,MATCH([1]Progression_Cycle4!T$4,[1]Problématiques_compétences!$D$3:$D$118,0),10)</f>
        <v>0</v>
      </c>
      <c r="U45" s="48">
        <f>INDEX([1]Problématiques_compétences!$D$3:$BA$118,MATCH([1]Progression_Cycle4!U$4,[1]Problématiques_compétences!$D$3:$D$118,0),10)</f>
        <v>0</v>
      </c>
      <c r="V45" s="48">
        <f>INDEX([1]Problématiques_compétences!$D$3:$BA$118,MATCH([1]Progression_Cycle4!V$4,[1]Problématiques_compétences!$D$3:$D$118,0),10)</f>
        <v>0</v>
      </c>
      <c r="W45" s="48">
        <f>INDEX([1]Problématiques_compétences!$D$3:$BA$118,MATCH([1]Progression_Cycle4!W$4,[1]Problématiques_compétences!$D$3:$D$118,0),10)</f>
        <v>0</v>
      </c>
      <c r="X45" s="48"/>
      <c r="Y45" s="48">
        <f>INDEX([1]Problématiques_compétences!$D$3:$BA$118,MATCH([1]Progression_Cycle4!Y$4,[1]Problématiques_compétences!$D$3:$D$118,0),10)</f>
        <v>0</v>
      </c>
      <c r="Z45" s="48">
        <f>INDEX([1]Problématiques_compétences!$D$3:$BA$118,MATCH([1]Progression_Cycle4!Z$4,[1]Problématiques_compétences!$D$3:$D$118,0),10)</f>
        <v>0</v>
      </c>
      <c r="AA45" s="48">
        <f>INDEX([1]Problématiques_compétences!$D$3:$BA$118,MATCH([1]Progression_Cycle4!AA$4,[1]Problématiques_compétences!$D$3:$D$118,0),10)</f>
        <v>0</v>
      </c>
      <c r="AB45" s="48">
        <f>INDEX([1]Problématiques_compétences!$D$3:$BA$118,MATCH([1]Progression_Cycle4!AB$4,[1]Problématiques_compétences!$D$3:$D$118,0),10)</f>
        <v>0</v>
      </c>
      <c r="AC45" s="48" t="s">
        <v>440</v>
      </c>
      <c r="AD45" s="48" t="s">
        <v>440</v>
      </c>
      <c r="AE45" s="48">
        <f>INDEX([1]Problématiques_compétences!$D$3:$BA$118,MATCH([1]Progression_Cycle4!AE$4,[1]Problématiques_compétences!$D$3:$D$118,0),10)</f>
        <v>0</v>
      </c>
      <c r="AF45" s="48">
        <f>INDEX([1]Problématiques_compétences!$D$3:$BA$118,MATCH([1]Progression_Cycle4!AF$4,[1]Problématiques_compétences!$D$3:$D$118,0),10)</f>
        <v>0</v>
      </c>
      <c r="AG45" s="48">
        <f>INDEX([1]Problématiques_compétences!$D$3:$BA$118,MATCH([1]Progression_Cycle4!AG$4,[1]Problématiques_compétences!$D$3:$D$118,0),10)</f>
        <v>0</v>
      </c>
      <c r="AH45" s="48">
        <f>INDEX([1]Problématiques_compétences!$D$3:$BA$118,MATCH([1]Progression_Cycle4!AH$4,[1]Problématiques_compétences!$D$3:$D$118,0),10)</f>
        <v>0</v>
      </c>
      <c r="AI45" s="48">
        <f>INDEX([1]Problématiques_compétences!$D$3:$BA$118,MATCH([1]Progression_Cycle4!AI$4,[1]Problématiques_compétences!$D$3:$D$118,0),10)</f>
        <v>0</v>
      </c>
      <c r="AJ45" s="48">
        <f>INDEX([1]Problématiques_compétences!$D$3:$BA$118,MATCH([1]Progression_Cycle4!AJ$4,[1]Problématiques_compétences!$D$3:$D$118,0),10)</f>
        <v>0</v>
      </c>
      <c r="AK45" s="48">
        <f>INDEX([1]Problématiques_compétences!$D$3:$BA$118,MATCH([1]Progression_Cycle4!AK$4,[1]Problématiques_compétences!$D$3:$D$118,0),10)</f>
        <v>0</v>
      </c>
      <c r="AL45" s="48">
        <f>INDEX([1]Problématiques_compétences!$D$3:$BA$118,MATCH([1]Progression_Cycle4!AL$4,[1]Problématiques_compétences!$D$3:$D$118,0),10)</f>
        <v>0</v>
      </c>
    </row>
    <row r="46" spans="1:38">
      <c r="A46" s="76"/>
      <c r="B46" s="84" t="s">
        <v>141</v>
      </c>
      <c r="C46" s="85" t="s">
        <v>142</v>
      </c>
      <c r="D46" s="44"/>
      <c r="E46" s="44"/>
      <c r="F46" s="86"/>
      <c r="G46" s="87" t="s">
        <v>143</v>
      </c>
      <c r="H46" s="81">
        <f t="shared" si="1"/>
        <v>1</v>
      </c>
      <c r="I46" s="48">
        <f>INDEX([1]Problématiques_compétences!$D$3:$BA$118,MATCH([1]Progression_Cycle4!I$4,[1]Problématiques_compétences!$D$3:$D$118,0),28)</f>
        <v>0</v>
      </c>
      <c r="J46" s="48">
        <f>INDEX([1]Problématiques_compétences!$D$3:$BA$118,MATCH([1]Progression_Cycle4!J$4,[1]Problématiques_compétences!$D$3:$D$118,0),28)</f>
        <v>0</v>
      </c>
      <c r="K46" s="48">
        <f>INDEX([1]Problématiques_compétences!$D$3:$BA$118,MATCH([1]Progression_Cycle4!K$4,[1]Problématiques_compétences!$D$3:$D$118,0),28)</f>
        <v>0</v>
      </c>
      <c r="L46" s="48">
        <f>INDEX([1]Problématiques_compétences!$D$3:$BA$118,MATCH([1]Progression_Cycle4!L$4,[1]Problématiques_compétences!$D$3:$D$118,0),28)</f>
        <v>0</v>
      </c>
      <c r="M46" s="48">
        <f>INDEX([1]Problématiques_compétences!$D$3:$BA$118,MATCH([1]Progression_Cycle4!M$4,[1]Problématiques_compétences!$D$3:$D$118,0),28)</f>
        <v>0</v>
      </c>
      <c r="N46" s="48">
        <f>INDEX([1]Problématiques_compétences!$D$3:$BA$118,MATCH([1]Progression_Cycle4!N$4,[1]Problématiques_compétences!$D$3:$D$118,0),28)</f>
        <v>0</v>
      </c>
      <c r="O46" s="48">
        <f>INDEX([1]Problématiques_compétences!$D$3:$BA$118,MATCH([1]Progression_Cycle4!O$4,[1]Problématiques_compétences!$D$3:$D$118,0),28)</f>
        <v>0</v>
      </c>
      <c r="P46" s="48">
        <f>INDEX([1]Problématiques_compétences!$D$3:$BA$118,MATCH([1]Progression_Cycle4!P$4,[1]Problématiques_compétences!$D$3:$D$118,0),28)</f>
        <v>0</v>
      </c>
      <c r="Q46" s="48">
        <f>INDEX([1]Problématiques_compétences!$D$3:$BA$118,MATCH([1]Progression_Cycle4!Q$4,[1]Problématiques_compétences!$D$3:$D$118,0),28)</f>
        <v>0</v>
      </c>
      <c r="R46" s="48">
        <f>INDEX([1]Problématiques_compétences!$D$3:$BA$118,MATCH([1]Progression_Cycle4!R$4,[1]Problématiques_compétences!$D$3:$D$118,0),28)</f>
        <v>0</v>
      </c>
      <c r="S46" s="48">
        <f>INDEX([1]Problématiques_compétences!$D$3:$BA$118,MATCH([1]Progression_Cycle4!S$4,[1]Problématiques_compétences!$D$3:$D$118,0),28)</f>
        <v>0</v>
      </c>
      <c r="T46" s="48">
        <f>INDEX([1]Problématiques_compétences!$D$3:$BA$118,MATCH([1]Progression_Cycle4!T$4,[1]Problématiques_compétences!$D$3:$D$118,0),28)</f>
        <v>0</v>
      </c>
      <c r="U46" s="48">
        <f>INDEX([1]Problématiques_compétences!$D$3:$BA$118,MATCH([1]Progression_Cycle4!U$4,[1]Problématiques_compétences!$D$3:$D$118,0),28)</f>
        <v>0</v>
      </c>
      <c r="V46" s="48">
        <f>INDEX([1]Problématiques_compétences!$D$3:$BA$118,MATCH([1]Progression_Cycle4!V$4,[1]Problématiques_compétences!$D$3:$D$118,0),28)</f>
        <v>0</v>
      </c>
      <c r="W46" s="48">
        <f>INDEX([1]Problématiques_compétences!$D$3:$BA$118,MATCH([1]Progression_Cycle4!W$4,[1]Problématiques_compétences!$D$3:$D$118,0),28)</f>
        <v>0</v>
      </c>
      <c r="X46" s="48">
        <f>INDEX([1]Problématiques_compétences!$D$3:$BA$118,MATCH([1]Progression_Cycle4!X$4,[1]Problématiques_compétences!$D$3:$D$118,0),28)</f>
        <v>0</v>
      </c>
      <c r="Y46" s="48">
        <f>INDEX([1]Problématiques_compétences!$D$3:$BA$118,MATCH([1]Progression_Cycle4!Y$4,[1]Problématiques_compétences!$D$3:$D$118,0),28)</f>
        <v>0</v>
      </c>
      <c r="Z46" s="48">
        <f>INDEX([1]Problématiques_compétences!$D$3:$BA$118,MATCH([1]Progression_Cycle4!Z$4,[1]Problématiques_compétences!$D$3:$D$118,0),28)</f>
        <v>0</v>
      </c>
      <c r="AA46" s="48">
        <f>INDEX([1]Problématiques_compétences!$D$3:$BA$118,MATCH([1]Progression_Cycle4!AA$4,[1]Problématiques_compétences!$D$3:$D$118,0),28)</f>
        <v>0</v>
      </c>
      <c r="AB46" s="48">
        <f>INDEX([1]Problématiques_compétences!$D$3:$BA$118,MATCH([1]Progression_Cycle4!AB$4,[1]Problématiques_compétences!$D$3:$D$118,0),28)</f>
        <v>0</v>
      </c>
      <c r="AC46" s="48">
        <f>INDEX([1]Problématiques_compétences!$D$3:$BA$118,MATCH([1]Progression_Cycle4!AC$4,[1]Problématiques_compétences!$D$3:$D$118,0),28)</f>
        <v>0</v>
      </c>
      <c r="AD46" s="48">
        <f>INDEX([1]Problématiques_compétences!$D$3:$BA$118,MATCH([1]Progression_Cycle4!AD$4,[1]Problématiques_compétences!$D$3:$D$118,0),28)</f>
        <v>0</v>
      </c>
      <c r="AE46" s="48">
        <f>INDEX([1]Problématiques_compétences!$D$3:$BA$118,MATCH([1]Progression_Cycle4!AE$4,[1]Problématiques_compétences!$D$3:$D$118,0),28)</f>
        <v>0</v>
      </c>
      <c r="AF46" s="48"/>
      <c r="AG46" s="48">
        <f>INDEX([1]Problématiques_compétences!$D$3:$BA$118,MATCH([1]Progression_Cycle4!AG$4,[1]Problématiques_compétences!$D$3:$D$118,0),28)</f>
        <v>0</v>
      </c>
      <c r="AH46" s="48" t="s">
        <v>440</v>
      </c>
      <c r="AI46" s="48">
        <f>INDEX([1]Problématiques_compétences!$D$3:$BA$118,MATCH([1]Progression_Cycle4!AI$4,[1]Problématiques_compétences!$D$3:$D$118,0),28)</f>
        <v>0</v>
      </c>
      <c r="AJ46" s="48">
        <f>INDEX([1]Problématiques_compétences!$D$3:$BA$118,MATCH([1]Progression_Cycle4!AJ$4,[1]Problématiques_compétences!$D$3:$D$118,0),28)</f>
        <v>0</v>
      </c>
      <c r="AK46" s="48"/>
      <c r="AL46" s="48">
        <f>INDEX([1]Problématiques_compétences!$D$3:$BA$118,MATCH([1]Progression_Cycle4!AL$4,[1]Problématiques_compétences!$D$3:$D$118,0),28)</f>
        <v>0</v>
      </c>
    </row>
    <row r="47" spans="1:38" ht="45">
      <c r="B47" s="84" t="s">
        <v>144</v>
      </c>
      <c r="C47" s="88" t="s">
        <v>145</v>
      </c>
      <c r="D47" s="44"/>
      <c r="E47" s="44"/>
      <c r="F47" s="86"/>
      <c r="G47" s="89" t="s">
        <v>146</v>
      </c>
      <c r="H47" s="81">
        <f t="shared" si="1"/>
        <v>1</v>
      </c>
      <c r="I47" s="48">
        <f>INDEX([1]Problématiques_compétences!$D$3:$BA$118,MATCH([1]Progression_Cycle4!I$4,[1]Problématiques_compétences!$D$3:$D$118,0),29)</f>
        <v>0</v>
      </c>
      <c r="J47" s="48">
        <f>INDEX([1]Problématiques_compétences!$D$3:$BA$118,MATCH([1]Progression_Cycle4!J$4,[1]Problématiques_compétences!$D$3:$D$118,0),29)</f>
        <v>0</v>
      </c>
      <c r="K47" s="48">
        <f>INDEX([1]Problématiques_compétences!$D$3:$BA$118,MATCH([1]Progression_Cycle4!K$4,[1]Problématiques_compétences!$D$3:$D$118,0),29)</f>
        <v>0</v>
      </c>
      <c r="L47" s="48">
        <f>INDEX([1]Problématiques_compétences!$D$3:$BA$118,MATCH([1]Progression_Cycle4!L$4,[1]Problématiques_compétences!$D$3:$D$118,0),29)</f>
        <v>0</v>
      </c>
      <c r="M47" s="48">
        <f>INDEX([1]Problématiques_compétences!$D$3:$BA$118,MATCH([1]Progression_Cycle4!M$4,[1]Problématiques_compétences!$D$3:$D$118,0),29)</f>
        <v>0</v>
      </c>
      <c r="N47" s="48">
        <f>INDEX([1]Problématiques_compétences!$D$3:$BA$118,MATCH([1]Progression_Cycle4!N$4,[1]Problématiques_compétences!$D$3:$D$118,0),29)</f>
        <v>0</v>
      </c>
      <c r="O47" s="48">
        <f>INDEX([1]Problématiques_compétences!$D$3:$BA$118,MATCH([1]Progression_Cycle4!O$4,[1]Problématiques_compétences!$D$3:$D$118,0),29)</f>
        <v>0</v>
      </c>
      <c r="P47" s="48"/>
      <c r="Q47" s="48">
        <f>INDEX([1]Problématiques_compétences!$D$3:$BA$118,MATCH([1]Progression_Cycle4!Q$4,[1]Problématiques_compétences!$D$3:$D$118,0),29)</f>
        <v>0</v>
      </c>
      <c r="R47" s="48">
        <f>INDEX([1]Problématiques_compétences!$D$3:$BA$118,MATCH([1]Progression_Cycle4!R$4,[1]Problématiques_compétences!$D$3:$D$118,0),29)</f>
        <v>0</v>
      </c>
      <c r="S47" s="48">
        <f>INDEX([1]Problématiques_compétences!$D$3:$BA$118,MATCH([1]Progression_Cycle4!S$4,[1]Problématiques_compétences!$D$3:$D$118,0),29)</f>
        <v>0</v>
      </c>
      <c r="T47" s="48">
        <f>INDEX([1]Problématiques_compétences!$D$3:$BA$118,MATCH([1]Progression_Cycle4!T$4,[1]Problématiques_compétences!$D$3:$D$118,0),29)</f>
        <v>0</v>
      </c>
      <c r="U47" s="48">
        <f>INDEX([1]Problématiques_compétences!$D$3:$BA$118,MATCH([1]Progression_Cycle4!U$4,[1]Problématiques_compétences!$D$3:$D$118,0),29)</f>
        <v>0</v>
      </c>
      <c r="V47" s="48">
        <f>INDEX([1]Problématiques_compétences!$D$3:$BA$118,MATCH([1]Progression_Cycle4!V$4,[1]Problématiques_compétences!$D$3:$D$118,0),29)</f>
        <v>0</v>
      </c>
      <c r="W47" s="48">
        <f>INDEX([1]Problématiques_compétences!$D$3:$BA$118,MATCH([1]Progression_Cycle4!W$4,[1]Problématiques_compétences!$D$3:$D$118,0),29)</f>
        <v>0</v>
      </c>
      <c r="X47" s="48">
        <f>INDEX([1]Problématiques_compétences!$D$3:$BA$118,MATCH([1]Progression_Cycle4!X$4,[1]Problématiques_compétences!$D$3:$D$118,0),29)</f>
        <v>0</v>
      </c>
      <c r="Y47" s="48">
        <f>INDEX([1]Problématiques_compétences!$D$3:$BA$118,MATCH([1]Progression_Cycle4!Y$4,[1]Problématiques_compétences!$D$3:$D$118,0),29)</f>
        <v>0</v>
      </c>
      <c r="Z47" s="48">
        <f>INDEX([1]Problématiques_compétences!$D$3:$BA$118,MATCH([1]Progression_Cycle4!Z$4,[1]Problématiques_compétences!$D$3:$D$118,0),29)</f>
        <v>0</v>
      </c>
      <c r="AA47" s="48">
        <f>INDEX([1]Problématiques_compétences!$D$3:$BA$118,MATCH([1]Progression_Cycle4!AA$4,[1]Problématiques_compétences!$D$3:$D$118,0),29)</f>
        <v>0</v>
      </c>
      <c r="AB47" s="48">
        <f>INDEX([1]Problématiques_compétences!$D$3:$BA$118,MATCH([1]Progression_Cycle4!AB$4,[1]Problématiques_compétences!$D$3:$D$118,0),29)</f>
        <v>0</v>
      </c>
      <c r="AC47" s="48">
        <f>INDEX([1]Problématiques_compétences!$D$3:$BA$118,MATCH([1]Progression_Cycle4!AC$4,[1]Problématiques_compétences!$D$3:$D$118,0),29)</f>
        <v>0</v>
      </c>
      <c r="AD47" s="48">
        <f>INDEX([1]Problématiques_compétences!$D$3:$BA$118,MATCH([1]Progression_Cycle4!AD$4,[1]Problématiques_compétences!$D$3:$D$118,0),29)</f>
        <v>0</v>
      </c>
      <c r="AE47" s="48">
        <f>INDEX([1]Problématiques_compétences!$D$3:$BA$118,MATCH([1]Progression_Cycle4!AE$4,[1]Problématiques_compétences!$D$3:$D$118,0),29)</f>
        <v>0</v>
      </c>
      <c r="AF47" s="48">
        <f>INDEX([1]Problématiques_compétences!$D$3:$BA$118,MATCH([1]Progression_Cycle4!AF$4,[1]Problématiques_compétences!$D$3:$D$118,0),29)</f>
        <v>0</v>
      </c>
      <c r="AG47" s="48" t="str">
        <f>INDEX([1]Problématiques_compétences!$D$3:$BA$118,MATCH([1]Progression_Cycle4!AG$4,[1]Problématiques_compétences!$D$3:$D$118,0),29)</f>
        <v>x</v>
      </c>
      <c r="AH47" s="48">
        <f>INDEX([1]Problématiques_compétences!$D$3:$BA$118,MATCH([1]Progression_Cycle4!AH$4,[1]Problématiques_compétences!$D$3:$D$118,0),29)</f>
        <v>0</v>
      </c>
      <c r="AI47" s="48">
        <f>INDEX([1]Problématiques_compétences!$D$3:$BA$118,MATCH([1]Progression_Cycle4!AI$4,[1]Problématiques_compétences!$D$3:$D$118,0),29)</f>
        <v>0</v>
      </c>
      <c r="AJ47" s="48">
        <f>INDEX([1]Problématiques_compétences!$D$3:$BA$118,MATCH([1]Progression_Cycle4!AJ$4,[1]Problématiques_compétences!$D$3:$D$118,0),29)</f>
        <v>0</v>
      </c>
      <c r="AK47" s="48">
        <f>INDEX([1]Problématiques_compétences!$D$3:$BA$118,MATCH([1]Progression_Cycle4!AK$4,[1]Problématiques_compétences!$D$3:$D$118,0),29)</f>
        <v>0</v>
      </c>
      <c r="AL47" s="48">
        <f>INDEX([1]Problématiques_compétences!$D$4:$BA$117,MATCH([1]Progression_Cycle4!AL$4,[1]Problématiques_compétences!$D$6:$D$116,0),29)</f>
        <v>0</v>
      </c>
    </row>
    <row r="48" spans="1:38">
      <c r="I48" s="81">
        <f>COUNTIF(I9:I47,"x")</f>
        <v>4</v>
      </c>
      <c r="J48" s="81">
        <f t="shared" ref="J48:AL48" si="2">COUNTIF(J9:J47,"x")</f>
        <v>5</v>
      </c>
      <c r="K48" s="81">
        <f t="shared" si="2"/>
        <v>1</v>
      </c>
      <c r="L48" s="81">
        <f t="shared" si="2"/>
        <v>2</v>
      </c>
      <c r="M48" s="81">
        <f t="shared" si="2"/>
        <v>3</v>
      </c>
      <c r="N48" s="81">
        <f t="shared" si="2"/>
        <v>4</v>
      </c>
      <c r="O48" s="81">
        <f t="shared" si="2"/>
        <v>2</v>
      </c>
      <c r="P48" s="81">
        <f t="shared" si="2"/>
        <v>4</v>
      </c>
      <c r="Q48" s="81">
        <f t="shared" si="2"/>
        <v>0</v>
      </c>
      <c r="R48" s="81">
        <f t="shared" si="2"/>
        <v>0</v>
      </c>
      <c r="S48" s="81">
        <f t="shared" si="2"/>
        <v>4</v>
      </c>
      <c r="T48" s="81">
        <f t="shared" si="2"/>
        <v>7</v>
      </c>
      <c r="U48" s="81">
        <f t="shared" si="2"/>
        <v>2</v>
      </c>
      <c r="V48" s="81">
        <f t="shared" si="2"/>
        <v>4</v>
      </c>
      <c r="W48" s="81">
        <f t="shared" si="2"/>
        <v>5</v>
      </c>
      <c r="X48" s="81">
        <f t="shared" si="2"/>
        <v>5</v>
      </c>
      <c r="Y48" s="81">
        <f t="shared" si="2"/>
        <v>4</v>
      </c>
      <c r="Z48" s="81">
        <f t="shared" si="2"/>
        <v>3</v>
      </c>
      <c r="AA48" s="81">
        <f t="shared" si="2"/>
        <v>4</v>
      </c>
      <c r="AB48" s="81">
        <f t="shared" si="2"/>
        <v>6</v>
      </c>
      <c r="AC48" s="81">
        <f t="shared" si="2"/>
        <v>8</v>
      </c>
      <c r="AD48" s="81">
        <f t="shared" si="2"/>
        <v>9</v>
      </c>
      <c r="AE48" s="81">
        <f t="shared" si="2"/>
        <v>3</v>
      </c>
      <c r="AF48" s="81">
        <f t="shared" si="2"/>
        <v>5</v>
      </c>
      <c r="AG48" s="81">
        <f t="shared" si="2"/>
        <v>3</v>
      </c>
      <c r="AH48" s="81">
        <f t="shared" si="2"/>
        <v>8</v>
      </c>
      <c r="AI48" s="81">
        <f t="shared" si="2"/>
        <v>0</v>
      </c>
      <c r="AJ48" s="81">
        <f t="shared" si="2"/>
        <v>0</v>
      </c>
      <c r="AK48" s="81">
        <f t="shared" si="2"/>
        <v>0</v>
      </c>
      <c r="AL48" s="81">
        <f t="shared" si="2"/>
        <v>0</v>
      </c>
    </row>
  </sheetData>
  <mergeCells count="24">
    <mergeCell ref="D41:AL41"/>
    <mergeCell ref="S5:Z5"/>
    <mergeCell ref="AA5:AL5"/>
    <mergeCell ref="A25:A27"/>
    <mergeCell ref="A35:A37"/>
    <mergeCell ref="A21:A24"/>
    <mergeCell ref="D21:AL21"/>
    <mergeCell ref="A28:A33"/>
    <mergeCell ref="D28:AL28"/>
    <mergeCell ref="D34:AL34"/>
    <mergeCell ref="A38:A40"/>
    <mergeCell ref="D38:AL38"/>
    <mergeCell ref="A6:G6"/>
    <mergeCell ref="B7:C7"/>
    <mergeCell ref="D7:G7"/>
    <mergeCell ref="A8:A12"/>
    <mergeCell ref="D8:AL8"/>
    <mergeCell ref="A13:A20"/>
    <mergeCell ref="D13:AL13"/>
    <mergeCell ref="I1:AL1"/>
    <mergeCell ref="A3:C3"/>
    <mergeCell ref="A4:G4"/>
    <mergeCell ref="A5:G5"/>
    <mergeCell ref="I5:R5"/>
  </mergeCells>
  <conditionalFormatting sqref="I2:AL2">
    <cfRule type="cellIs" dxfId="0" priority="1" operator="equal">
      <formula>"P"</formula>
    </cfRule>
  </conditionalFormatting>
  <dataValidations count="29">
    <dataValidation allowBlank="1" showInputMessage="1" showErrorMessage="1" promptTitle="Design, innovation et créativité" prompt="Participer à l’organisation de projets, la définition des rôles, la planification (se projeter et anticiper) et aux revues de projet." sqref="D12"/>
    <dataValidation allowBlank="1" showInputMessage="1" showErrorMessage="1" promptTitle="Informatique et programmation" prompt="Analyser le comportement attendu d’un système réel et décomposer le problème posé en sous-problèmes afin de structurer un programme de commande." sqref="G47"/>
    <dataValidation allowBlank="1" showInputMessage="1" showErrorMessage="1" promptTitle="Modélisation simulation OT" prompt="Respecter une procédure de travail garantissant un résultat en respectant les règles de sécurité et d’utilisation des outils mis à disposition." sqref="F9 F42 F19"/>
    <dataValidation allowBlank="1" showInputMessage="1" showErrorMessage="1" promptTitle="Modelisation simulation OT" prompt="Utiliser une modélisation pour comprendre, formaliser, partager, construire, investiguer, prouver." sqref="F45"/>
    <dataValidation allowBlank="1" showInputMessage="1" showErrorMessage="1" promptTitle="Modélisation simulation OT" prompt="Interpréter des résultats expérimentaux, en tirer une conclusion et la communiquer en argumentant." sqref="F44"/>
    <dataValidation allowBlank="1" showInputMessage="1" showErrorMessage="1" promptTitle="Modélisation simulation OT" prompt="Analyser le fonctionnement et la structure d’un objet, identifier les entrées et sorties." sqref="F43"/>
    <dataValidation allowBlank="1" showInputMessage="1" showErrorMessage="1" promptTitle="OT, Changts  induits société" prompt="&#10;&#10;Comparer et commenter les évolutions des objets en articulant différents points de vue : fonctionnel, structurel, environnemental, technique, scientifique, social, historique, économique." sqref="E40"/>
    <dataValidation allowBlank="1" showInputMessage="1" showErrorMessage="1" promptTitle="OT, Changts  induits société" prompt="Comparer et commenter les évolutions des objets en articulant différents points de vue : fonctionnel, structurel, environnemental, technique, scientifique, social, historique, économique." sqref="E35"/>
    <dataValidation allowBlank="1" showInputMessage="1" showErrorMessage="1" promptTitle="OT, Changts  induits société" prompt="Comparer et commenter les évolutions des objets et systèmes" sqref="E36"/>
    <dataValidation allowBlank="1" showInputMessage="1" showErrorMessage="1" promptTitle="OT, Changts  induits société" prompt="Regrouper des objets en familles et lignées." sqref="E37 E39"/>
    <dataValidation allowBlank="1" showInputMessage="1" showErrorMessage="1" promptTitle="Design, innovation et créativité" prompt="Organiser, structurer et stocker des ressources numériques." sqref="D30"/>
    <dataValidation allowBlank="1" showInputMessage="1" showErrorMessage="1" promptTitle="Modélisation simulation OT" prompt="Simuler numériquement la structure et/ou le comportement d’un objet. Interpréter le comportement de l’objet technique et le communiquer en argumentant." sqref="F29"/>
    <dataValidation allowBlank="1" showInputMessage="1" showErrorMessage="1" promptTitle="Informatique et programmation" prompt="Écrire un programme dans lequel des actions sont déclenchées par des événements extérieurs." sqref="G27 G33"/>
    <dataValidation allowBlank="1" showInputMessage="1" showErrorMessage="1" promptTitle="OT, Changts  induits société" prompt="Élaborer un document qui synthétise ces comparaisons et ces commentaires." sqref="E26"/>
    <dataValidation allowBlank="1" showInputMessage="1" showErrorMessage="1" promptTitle="Modélisation simulation OT" prompt="Décrire, en utilisant les outils et langages de descriptions adaptés, le fonctionnement, la structure et le comportement des objets." sqref="F26"/>
    <dataValidation allowBlank="1" showInputMessage="1" showErrorMessage="1" promptTitle="Design, innovation et créativité" prompt="Présenter à l’oral et à l’aide de supports numériques multimédia des solutions techniques au moment des revues de projet." sqref="D24"/>
    <dataValidation allowBlank="1" showInputMessage="1" showErrorMessage="1" promptTitle="OT, Changts  induits société" prompt="Exprimer sa pensée à l’aide d’outils de description adaptés : croquis, schémas, graphes, diagrammes, tableaux. " sqref="E22"/>
    <dataValidation allowBlank="1" showInputMessage="1" showErrorMessage="1" promptTitle="OT, Changts  induits société" prompt="Lire, utiliser et produire, à l’aide d’outils de représentation numérique, des choix de solutions sous forme de dessins ou de schémas." sqref="E23 E31"/>
    <dataValidation allowBlank="1" showInputMessage="1" showErrorMessage="1" promptTitle="Design, création et innovation" prompt="Identifier un besoin (biens matériels ou services) et énoncer un problème technique. &#10;Identifier les conditions, contraintes (normes, réglementats) et ressources correspondantes, qualifier simplement les performances d'un OT éxistant ou à créer.&#10;&#10;" sqref="D14"/>
    <dataValidation allowBlank="1" showInputMessage="1" showErrorMessage="1" promptTitle="Design, innovation et créativité" prompt="Réaliser, de manière collaborative, le prototype d’un objet pour valider une solution" sqref="D19"/>
    <dataValidation allowBlank="1" showInputMessage="1" showErrorMessage="1" promptTitle="OT, Changts  induits société" sqref="D15"/>
    <dataValidation allowBlank="1" showInputMessage="1" showErrorMessage="1" promptTitle="Modélisation simulation OT" prompt="Identifier le(s) matériau(x), les flux d’énergie et d’information sur un objet et décrire les transformations qui s’opèrent." sqref="F15"/>
    <dataValidation allowBlank="1" showInputMessage="1" showErrorMessage="1" promptTitle="Modélisation simulation OT" prompt="Associer des solutions techniques à des fonctions." sqref="F17"/>
    <dataValidation allowBlank="1" showInputMessage="1" showErrorMessage="1" promptTitle="Informatique et programmation" prompt="Écrire, mettre au point (tester, corriger) et exécuter un programme commandant un système réel et vérifier le comportement attendu." sqref="G20 G32"/>
    <dataValidation allowBlank="1" showInputMessage="1" showErrorMessage="1" promptTitle="Design, innovation et créativité" prompt="identifier les conditions, contraintes (normes et règlements) et ressources correspondantes, qualifier et quantifier simplement les performances d’un objet technique existant ou à créer." sqref="D16"/>
    <dataValidation allowBlank="1" showInputMessage="1" showErrorMessage="1" promptTitle="Design, innovation et créativité" prompt="Imaginer des solutions pour produire des objets et des éléments de programmes informatiques en réponse au besoin." sqref="D11 D20 D23 D18"/>
    <dataValidation allowBlank="1" showInputMessage="1" showErrorMessage="1" promptTitle="Modélisation simulation OT" prompt="Mesurer des grandeurs de manière directe ou indirecte. " sqref="F10"/>
    <dataValidation allowBlank="1" showInputMessage="1" showErrorMessage="1" promptTitle="Design, innovation et créativité" prompt="Imaginer, synthétiser et formaliser une procédure, un protocole." sqref="D9"/>
    <dataValidation allowBlank="1" showInputMessage="1" showErrorMessage="1" promptTitle="Informatique et programmation" prompt="Analyser le fonctionnement et la structure d’un objet" sqref="G46"/>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S94"/>
  <sheetViews>
    <sheetView topLeftCell="G66" zoomScale="60" zoomScaleNormal="60" workbookViewId="0">
      <selection activeCell="I87" sqref="I87:J94"/>
    </sheetView>
  </sheetViews>
  <sheetFormatPr baseColWidth="10" defaultRowHeight="15"/>
  <cols>
    <col min="1" max="1" width="50.28515625" customWidth="1"/>
    <col min="2" max="2" width="7.7109375" customWidth="1"/>
    <col min="3" max="3" width="67.85546875" customWidth="1"/>
    <col min="5" max="5" width="14.7109375" customWidth="1"/>
    <col min="6" max="6" width="14.28515625" customWidth="1"/>
    <col min="9" max="9" width="12" customWidth="1"/>
    <col min="10" max="10" width="84.85546875" customWidth="1"/>
    <col min="11" max="11" width="13.5703125" customWidth="1"/>
    <col min="12" max="12" width="49.28515625" customWidth="1"/>
    <col min="14" max="14" width="13.7109375" customWidth="1"/>
    <col min="17" max="17" width="34.28515625" customWidth="1"/>
  </cols>
  <sheetData>
    <row r="1" spans="1:19" ht="19.5" thickBot="1">
      <c r="A1" s="90" t="s">
        <v>147</v>
      </c>
      <c r="B1" s="91"/>
      <c r="C1" s="92"/>
      <c r="D1" s="91"/>
      <c r="E1" s="93"/>
      <c r="F1" s="93"/>
      <c r="G1" s="92"/>
      <c r="J1" s="94" t="s">
        <v>148</v>
      </c>
      <c r="K1" s="95" t="s">
        <v>149</v>
      </c>
      <c r="L1" s="95"/>
      <c r="M1" s="96"/>
      <c r="N1" s="97" t="s">
        <v>150</v>
      </c>
      <c r="O1" s="98" t="s">
        <v>2</v>
      </c>
      <c r="P1" s="98"/>
      <c r="Q1" s="99"/>
    </row>
    <row r="2" spans="1:19" ht="25.5" customHeight="1" thickBot="1">
      <c r="A2" s="100" t="s">
        <v>40</v>
      </c>
      <c r="B2" s="101" t="s">
        <v>41</v>
      </c>
      <c r="C2" s="102"/>
      <c r="D2" s="103" t="s">
        <v>42</v>
      </c>
      <c r="E2" s="104"/>
      <c r="F2" s="104"/>
      <c r="G2" s="105"/>
      <c r="H2" s="106" t="s">
        <v>149</v>
      </c>
      <c r="J2" s="107" t="s">
        <v>151</v>
      </c>
      <c r="N2" s="108" t="s">
        <v>152</v>
      </c>
      <c r="O2" s="109" t="s">
        <v>153</v>
      </c>
      <c r="P2" s="109"/>
      <c r="Q2" s="110"/>
    </row>
    <row r="3" spans="1:19" ht="30.75" thickBot="1">
      <c r="A3" s="33" t="s">
        <v>43</v>
      </c>
      <c r="B3" s="111">
        <v>1</v>
      </c>
      <c r="C3" s="112" t="s">
        <v>44</v>
      </c>
      <c r="D3" s="113" t="s">
        <v>154</v>
      </c>
      <c r="E3" s="114" t="s">
        <v>155</v>
      </c>
      <c r="F3" s="115" t="s">
        <v>156</v>
      </c>
      <c r="G3" s="116" t="s">
        <v>157</v>
      </c>
      <c r="J3" s="117" t="s">
        <v>158</v>
      </c>
      <c r="N3" s="118" t="s">
        <v>159</v>
      </c>
      <c r="O3" s="109" t="s">
        <v>160</v>
      </c>
      <c r="P3" s="109"/>
      <c r="Q3" s="110"/>
    </row>
    <row r="4" spans="1:19" ht="30" customHeight="1" thickBot="1">
      <c r="A4" s="40"/>
      <c r="B4" s="119" t="s">
        <v>45</v>
      </c>
      <c r="C4" s="120" t="s">
        <v>161</v>
      </c>
      <c r="D4" s="55" t="s">
        <v>162</v>
      </c>
      <c r="E4" s="121"/>
      <c r="F4" s="122" t="s">
        <v>48</v>
      </c>
      <c r="G4" s="123"/>
      <c r="J4" s="124" t="s">
        <v>163</v>
      </c>
      <c r="N4" s="125" t="s">
        <v>164</v>
      </c>
      <c r="O4" s="126" t="s">
        <v>5</v>
      </c>
      <c r="P4" s="127"/>
      <c r="Q4" s="128"/>
    </row>
    <row r="5" spans="1:19" ht="15.75" thickBot="1">
      <c r="A5" s="40"/>
      <c r="B5" s="129" t="s">
        <v>49</v>
      </c>
      <c r="C5" s="130" t="s">
        <v>165</v>
      </c>
      <c r="D5" s="131"/>
      <c r="E5" s="121"/>
      <c r="F5" s="132" t="s">
        <v>51</v>
      </c>
      <c r="G5" s="123"/>
      <c r="J5" s="133" t="s">
        <v>166</v>
      </c>
    </row>
    <row r="6" spans="1:19" ht="25.5">
      <c r="A6" s="40"/>
      <c r="B6" s="119" t="s">
        <v>52</v>
      </c>
      <c r="C6" s="120" t="s">
        <v>167</v>
      </c>
      <c r="D6" s="55" t="s">
        <v>54</v>
      </c>
      <c r="E6" s="121"/>
      <c r="F6" s="121"/>
      <c r="G6" s="123"/>
      <c r="I6" s="134"/>
      <c r="J6" s="135" t="s">
        <v>168</v>
      </c>
      <c r="K6" s="135"/>
      <c r="L6" s="136" t="s">
        <v>169</v>
      </c>
    </row>
    <row r="7" spans="1:19" ht="15" customHeight="1" thickBot="1">
      <c r="A7" s="52"/>
      <c r="B7" s="137" t="s">
        <v>55</v>
      </c>
      <c r="C7" s="138" t="s">
        <v>170</v>
      </c>
      <c r="D7" s="55" t="s">
        <v>57</v>
      </c>
      <c r="E7" s="121"/>
      <c r="F7" s="121"/>
      <c r="G7" s="123"/>
      <c r="I7" s="139" t="s">
        <v>171</v>
      </c>
      <c r="J7" s="140" t="s">
        <v>172</v>
      </c>
      <c r="K7" s="141"/>
      <c r="L7" s="142"/>
    </row>
    <row r="8" spans="1:19" ht="14.65" customHeight="1">
      <c r="A8" s="143" t="s">
        <v>43</v>
      </c>
      <c r="B8" s="111">
        <v>2</v>
      </c>
      <c r="C8" s="112" t="s">
        <v>58</v>
      </c>
      <c r="E8" s="121"/>
      <c r="F8" s="121"/>
      <c r="G8" s="123"/>
      <c r="I8" s="144" t="s">
        <v>173</v>
      </c>
      <c r="J8" s="145" t="s">
        <v>174</v>
      </c>
      <c r="K8" s="146" t="s">
        <v>175</v>
      </c>
      <c r="L8" s="147" t="s">
        <v>176</v>
      </c>
      <c r="M8" s="106" t="s">
        <v>149</v>
      </c>
      <c r="N8" s="148" t="s">
        <v>177</v>
      </c>
      <c r="O8" s="149"/>
      <c r="P8" s="149"/>
      <c r="Q8" s="150"/>
    </row>
    <row r="9" spans="1:19" ht="25.5">
      <c r="A9" s="151"/>
      <c r="B9" s="119" t="s">
        <v>59</v>
      </c>
      <c r="C9" s="152" t="s">
        <v>178</v>
      </c>
      <c r="D9" s="153" t="s">
        <v>173</v>
      </c>
      <c r="E9" s="154" t="s">
        <v>67</v>
      </c>
      <c r="F9" s="155"/>
      <c r="G9" s="156"/>
      <c r="I9" s="157" t="s">
        <v>67</v>
      </c>
      <c r="J9" s="158" t="s">
        <v>179</v>
      </c>
      <c r="K9" s="159" t="s">
        <v>180</v>
      </c>
      <c r="L9" s="160" t="s">
        <v>181</v>
      </c>
      <c r="N9" s="161" t="s">
        <v>182</v>
      </c>
      <c r="O9" s="162"/>
      <c r="P9" s="162"/>
      <c r="Q9" s="163"/>
      <c r="R9" s="164"/>
      <c r="S9" s="164"/>
    </row>
    <row r="10" spans="1:19" ht="28.15" customHeight="1">
      <c r="A10" s="151"/>
      <c r="B10" s="119"/>
      <c r="C10" s="152"/>
      <c r="D10" s="165" t="s">
        <v>67</v>
      </c>
      <c r="E10" s="166"/>
      <c r="F10" s="167"/>
      <c r="G10" s="168"/>
      <c r="I10" s="169"/>
      <c r="J10" s="170"/>
      <c r="K10" s="171"/>
      <c r="L10" s="172"/>
      <c r="N10" s="173"/>
      <c r="O10" s="174"/>
      <c r="P10" s="174"/>
      <c r="Q10" s="175"/>
      <c r="R10" s="164"/>
      <c r="S10" s="164"/>
    </row>
    <row r="11" spans="1:19" ht="39" thickBot="1">
      <c r="A11" s="151"/>
      <c r="B11" s="129" t="s">
        <v>62</v>
      </c>
      <c r="C11" s="176" t="s">
        <v>183</v>
      </c>
      <c r="D11" s="131"/>
      <c r="E11" s="177"/>
      <c r="F11" s="122" t="s">
        <v>64</v>
      </c>
      <c r="G11" s="123"/>
      <c r="I11" s="157" t="s">
        <v>162</v>
      </c>
      <c r="J11" s="178" t="s">
        <v>184</v>
      </c>
      <c r="K11" s="159" t="s">
        <v>185</v>
      </c>
      <c r="L11" s="179" t="s">
        <v>186</v>
      </c>
      <c r="N11" s="180"/>
      <c r="O11" s="181"/>
      <c r="P11" s="181"/>
      <c r="Q11" s="182"/>
    </row>
    <row r="12" spans="1:19" ht="15" customHeight="1">
      <c r="A12" s="151"/>
      <c r="B12" s="119" t="s">
        <v>65</v>
      </c>
      <c r="C12" s="152" t="s">
        <v>187</v>
      </c>
      <c r="D12" s="55" t="s">
        <v>67</v>
      </c>
      <c r="E12" s="121"/>
      <c r="F12" s="121"/>
      <c r="G12" s="123"/>
      <c r="I12" s="183"/>
      <c r="J12" s="184"/>
      <c r="K12" s="159" t="s">
        <v>188</v>
      </c>
      <c r="L12" s="179" t="s">
        <v>189</v>
      </c>
    </row>
    <row r="13" spans="1:19" ht="30" customHeight="1">
      <c r="A13" s="151"/>
      <c r="B13" s="119" t="s">
        <v>68</v>
      </c>
      <c r="C13" s="152" t="s">
        <v>190</v>
      </c>
      <c r="D13" s="131"/>
      <c r="E13" s="121"/>
      <c r="F13" s="122" t="s">
        <v>70</v>
      </c>
      <c r="G13" s="123"/>
      <c r="I13" s="144" t="s">
        <v>57</v>
      </c>
      <c r="J13" s="185" t="s">
        <v>191</v>
      </c>
      <c r="K13" s="146" t="s">
        <v>192</v>
      </c>
      <c r="L13" s="147" t="s">
        <v>193</v>
      </c>
    </row>
    <row r="14" spans="1:19" ht="30" customHeight="1">
      <c r="A14" s="151"/>
      <c r="B14" s="119" t="s">
        <v>71</v>
      </c>
      <c r="C14" s="152" t="s">
        <v>194</v>
      </c>
      <c r="D14" s="55" t="s">
        <v>54</v>
      </c>
      <c r="E14" s="121"/>
      <c r="F14" s="121"/>
      <c r="G14" s="123"/>
      <c r="I14" s="157" t="s">
        <v>54</v>
      </c>
      <c r="J14" s="160" t="s">
        <v>195</v>
      </c>
      <c r="K14" s="159" t="s">
        <v>196</v>
      </c>
      <c r="L14" s="147" t="s">
        <v>197</v>
      </c>
    </row>
    <row r="15" spans="1:19" ht="25.5">
      <c r="A15" s="151"/>
      <c r="B15" s="119" t="s">
        <v>73</v>
      </c>
      <c r="C15" s="152" t="s">
        <v>198</v>
      </c>
      <c r="D15" s="55" t="s">
        <v>75</v>
      </c>
      <c r="E15" s="121"/>
      <c r="F15" s="122" t="s">
        <v>48</v>
      </c>
      <c r="G15" s="123"/>
      <c r="I15" s="169"/>
      <c r="J15" s="186"/>
      <c r="K15" s="159" t="s">
        <v>199</v>
      </c>
      <c r="L15" s="147" t="s">
        <v>200</v>
      </c>
    </row>
    <row r="16" spans="1:19" ht="30.75" customHeight="1" thickBot="1">
      <c r="A16" s="187"/>
      <c r="B16" s="137" t="s">
        <v>76</v>
      </c>
      <c r="C16" s="188" t="s">
        <v>201</v>
      </c>
      <c r="D16" s="55" t="s">
        <v>54</v>
      </c>
      <c r="E16" s="121"/>
      <c r="F16" s="121"/>
      <c r="G16" s="189" t="s">
        <v>78</v>
      </c>
      <c r="I16" s="169"/>
      <c r="J16" s="186"/>
      <c r="K16" s="159" t="s">
        <v>202</v>
      </c>
      <c r="L16" s="147" t="s">
        <v>203</v>
      </c>
    </row>
    <row r="17" spans="1:12" ht="30">
      <c r="A17" s="143" t="s">
        <v>79</v>
      </c>
      <c r="B17" s="111">
        <v>3</v>
      </c>
      <c r="C17" s="112" t="s">
        <v>80</v>
      </c>
      <c r="D17" s="131"/>
      <c r="E17" s="121"/>
      <c r="F17" s="121"/>
      <c r="G17" s="190"/>
      <c r="I17" s="169"/>
      <c r="J17" s="186"/>
      <c r="K17" s="159" t="s">
        <v>204</v>
      </c>
      <c r="L17" s="147" t="s">
        <v>205</v>
      </c>
    </row>
    <row r="18" spans="1:12" ht="25.5">
      <c r="A18" s="191"/>
      <c r="B18" s="119" t="s">
        <v>81</v>
      </c>
      <c r="C18" s="152" t="s">
        <v>206</v>
      </c>
      <c r="D18" s="131"/>
      <c r="E18" s="192" t="s">
        <v>83</v>
      </c>
      <c r="F18" s="121"/>
      <c r="G18" s="190"/>
      <c r="I18" s="169"/>
      <c r="J18" s="186"/>
      <c r="K18" s="159" t="s">
        <v>207</v>
      </c>
      <c r="L18" s="193" t="s">
        <v>208</v>
      </c>
    </row>
    <row r="19" spans="1:12" ht="25.5">
      <c r="A19" s="191"/>
      <c r="B19" s="129" t="s">
        <v>84</v>
      </c>
      <c r="C19" s="176" t="s">
        <v>209</v>
      </c>
      <c r="D19" s="194" t="s">
        <v>54</v>
      </c>
      <c r="E19" s="192" t="s">
        <v>86</v>
      </c>
      <c r="F19" s="121"/>
      <c r="G19" s="190"/>
      <c r="I19" s="183"/>
      <c r="J19" s="172"/>
      <c r="K19" s="159" t="s">
        <v>210</v>
      </c>
      <c r="L19" s="147" t="s">
        <v>211</v>
      </c>
    </row>
    <row r="20" spans="1:12" ht="26.25" thickBot="1">
      <c r="A20" s="195"/>
      <c r="B20" s="137" t="s">
        <v>87</v>
      </c>
      <c r="C20" s="188" t="s">
        <v>212</v>
      </c>
      <c r="D20" s="55" t="s">
        <v>89</v>
      </c>
      <c r="E20" s="121"/>
      <c r="F20" s="121"/>
      <c r="G20" s="190"/>
      <c r="I20" s="144" t="s">
        <v>105</v>
      </c>
      <c r="J20" s="196" t="s">
        <v>104</v>
      </c>
      <c r="K20" s="146" t="s">
        <v>213</v>
      </c>
      <c r="L20" s="147" t="s">
        <v>214</v>
      </c>
    </row>
    <row r="21" spans="1:12">
      <c r="A21" s="197" t="s">
        <v>90</v>
      </c>
      <c r="B21" s="111">
        <v>4</v>
      </c>
      <c r="C21" s="112" t="s">
        <v>91</v>
      </c>
      <c r="D21" s="131"/>
      <c r="E21" s="121"/>
      <c r="F21" s="121"/>
      <c r="G21" s="190"/>
      <c r="I21" s="157" t="s">
        <v>89</v>
      </c>
      <c r="J21" s="160" t="s">
        <v>88</v>
      </c>
      <c r="K21" s="198" t="s">
        <v>215</v>
      </c>
      <c r="L21" s="147" t="s">
        <v>216</v>
      </c>
    </row>
    <row r="22" spans="1:12" ht="25.5">
      <c r="A22" s="151"/>
      <c r="B22" s="199" t="s">
        <v>92</v>
      </c>
      <c r="C22" s="152" t="s">
        <v>217</v>
      </c>
      <c r="D22" s="131"/>
      <c r="E22" s="192" t="s">
        <v>94</v>
      </c>
      <c r="F22" s="122" t="s">
        <v>95</v>
      </c>
      <c r="G22" s="190"/>
      <c r="I22" s="183"/>
      <c r="J22" s="172"/>
      <c r="K22" s="200"/>
      <c r="L22" s="147" t="s">
        <v>189</v>
      </c>
    </row>
    <row r="23" spans="1:12" ht="26.25" thickBot="1">
      <c r="A23" s="195"/>
      <c r="B23" s="201" t="s">
        <v>96</v>
      </c>
      <c r="C23" s="188" t="s">
        <v>218</v>
      </c>
      <c r="D23" s="131"/>
      <c r="E23" s="121"/>
      <c r="F23" s="121"/>
      <c r="G23" s="189" t="s">
        <v>98</v>
      </c>
      <c r="I23" s="202" t="s">
        <v>219</v>
      </c>
      <c r="J23" s="203" t="s">
        <v>220</v>
      </c>
      <c r="K23" s="204"/>
      <c r="L23" s="205"/>
    </row>
    <row r="24" spans="1:12" ht="30">
      <c r="A24" s="143" t="s">
        <v>79</v>
      </c>
      <c r="B24" s="111">
        <v>5</v>
      </c>
      <c r="C24" s="112" t="s">
        <v>99</v>
      </c>
      <c r="D24" s="131"/>
      <c r="E24" s="121"/>
      <c r="F24" s="121"/>
      <c r="G24" s="190"/>
      <c r="I24" s="144" t="s">
        <v>75</v>
      </c>
      <c r="J24" s="196" t="s">
        <v>221</v>
      </c>
      <c r="K24" s="146" t="s">
        <v>222</v>
      </c>
      <c r="L24" s="206" t="s">
        <v>223</v>
      </c>
    </row>
    <row r="25" spans="1:12">
      <c r="A25" s="191"/>
      <c r="B25" s="119" t="s">
        <v>100</v>
      </c>
      <c r="C25" s="207" t="s">
        <v>224</v>
      </c>
      <c r="D25" s="131"/>
      <c r="E25" s="121"/>
      <c r="F25" s="132" t="s">
        <v>102</v>
      </c>
      <c r="G25" s="190"/>
    </row>
    <row r="26" spans="1:12">
      <c r="A26" s="191"/>
      <c r="B26" s="119" t="s">
        <v>103</v>
      </c>
      <c r="C26" s="207" t="s">
        <v>225</v>
      </c>
      <c r="D26" s="55" t="s">
        <v>105</v>
      </c>
      <c r="E26" s="121"/>
      <c r="F26" s="121"/>
      <c r="G26" s="190"/>
    </row>
    <row r="27" spans="1:12" ht="16.5" thickBot="1">
      <c r="A27" s="191"/>
      <c r="B27" s="119" t="s">
        <v>106</v>
      </c>
      <c r="C27" s="207" t="s">
        <v>226</v>
      </c>
      <c r="D27" s="131"/>
      <c r="E27" s="192" t="s">
        <v>86</v>
      </c>
      <c r="F27" s="121"/>
      <c r="G27" s="190"/>
      <c r="J27" s="107" t="s">
        <v>153</v>
      </c>
    </row>
    <row r="28" spans="1:12" ht="15.75" thickBot="1">
      <c r="A28" s="191"/>
      <c r="B28" s="129" t="s">
        <v>108</v>
      </c>
      <c r="C28" s="208" t="s">
        <v>227</v>
      </c>
      <c r="D28" s="131"/>
      <c r="E28" s="121"/>
      <c r="F28" s="121"/>
      <c r="G28" s="189" t="s">
        <v>78</v>
      </c>
      <c r="J28" s="117" t="s">
        <v>158</v>
      </c>
      <c r="K28" s="209"/>
      <c r="L28" s="209"/>
    </row>
    <row r="29" spans="1:12" ht="15.75" thickBot="1">
      <c r="A29" s="195"/>
      <c r="B29" s="137" t="s">
        <v>110</v>
      </c>
      <c r="C29" s="210" t="s">
        <v>228</v>
      </c>
      <c r="D29" s="131"/>
      <c r="E29" s="121"/>
      <c r="F29" s="121"/>
      <c r="G29" s="189" t="s">
        <v>98</v>
      </c>
      <c r="J29" s="211" t="s">
        <v>229</v>
      </c>
      <c r="K29" s="209"/>
      <c r="L29" s="209"/>
    </row>
    <row r="30" spans="1:12">
      <c r="A30" s="212" t="s">
        <v>112</v>
      </c>
      <c r="B30" s="111">
        <v>6</v>
      </c>
      <c r="C30" s="112" t="s">
        <v>113</v>
      </c>
      <c r="D30" s="131"/>
      <c r="E30" s="121"/>
      <c r="F30" s="121"/>
      <c r="G30" s="123"/>
      <c r="J30" s="124" t="s">
        <v>230</v>
      </c>
      <c r="K30" s="209"/>
      <c r="L30" s="209"/>
    </row>
    <row r="31" spans="1:12" ht="15.75" thickBot="1">
      <c r="A31" s="213" t="s">
        <v>114</v>
      </c>
      <c r="B31" s="119" t="s">
        <v>115</v>
      </c>
      <c r="C31" s="152" t="s">
        <v>231</v>
      </c>
      <c r="D31" s="131"/>
      <c r="E31" s="192" t="s">
        <v>117</v>
      </c>
      <c r="F31" s="121"/>
      <c r="G31" s="123"/>
      <c r="J31" s="133" t="s">
        <v>116</v>
      </c>
      <c r="K31" s="209"/>
      <c r="L31" s="209"/>
    </row>
    <row r="32" spans="1:12" ht="15.75" thickBot="1">
      <c r="A32" s="214"/>
      <c r="B32" s="119" t="s">
        <v>118</v>
      </c>
      <c r="C32" s="152" t="s">
        <v>232</v>
      </c>
      <c r="D32" s="131"/>
      <c r="E32" s="192" t="s">
        <v>129</v>
      </c>
      <c r="F32" s="121"/>
      <c r="G32" s="123"/>
      <c r="J32" s="135" t="s">
        <v>168</v>
      </c>
      <c r="K32" s="135"/>
      <c r="L32" s="136" t="s">
        <v>169</v>
      </c>
    </row>
    <row r="33" spans="1:17" ht="21.75" thickBot="1">
      <c r="A33" s="215"/>
      <c r="B33" s="137" t="s">
        <v>121</v>
      </c>
      <c r="C33" s="188" t="s">
        <v>233</v>
      </c>
      <c r="D33" s="131"/>
      <c r="E33" s="192" t="s">
        <v>123</v>
      </c>
      <c r="F33" s="121"/>
      <c r="G33" s="123"/>
      <c r="I33" s="216" t="s">
        <v>120</v>
      </c>
      <c r="J33" s="217" t="s">
        <v>234</v>
      </c>
      <c r="K33" s="218"/>
      <c r="L33" s="219"/>
      <c r="M33" s="106" t="s">
        <v>149</v>
      </c>
      <c r="N33" s="220" t="s">
        <v>177</v>
      </c>
      <c r="O33" s="221"/>
      <c r="P33" s="221"/>
      <c r="Q33" s="222"/>
    </row>
    <row r="34" spans="1:17">
      <c r="A34" s="143" t="s">
        <v>114</v>
      </c>
      <c r="B34" s="111">
        <v>7</v>
      </c>
      <c r="C34" s="112" t="s">
        <v>124</v>
      </c>
      <c r="D34" s="131"/>
      <c r="E34" s="121"/>
      <c r="F34" s="121"/>
      <c r="G34" s="123"/>
      <c r="I34" s="223" t="s">
        <v>123</v>
      </c>
      <c r="J34" s="224" t="s">
        <v>126</v>
      </c>
      <c r="K34" s="225" t="s">
        <v>235</v>
      </c>
      <c r="L34" s="226" t="s">
        <v>236</v>
      </c>
      <c r="N34" s="227" t="s">
        <v>237</v>
      </c>
      <c r="O34" s="228"/>
      <c r="P34" s="228"/>
      <c r="Q34" s="229"/>
    </row>
    <row r="35" spans="1:17" ht="30">
      <c r="A35" s="151"/>
      <c r="B35" s="119" t="s">
        <v>125</v>
      </c>
      <c r="C35" s="230" t="s">
        <v>238</v>
      </c>
      <c r="D35" s="131"/>
      <c r="E35" s="192" t="s">
        <v>123</v>
      </c>
      <c r="F35" s="121"/>
      <c r="G35" s="123"/>
      <c r="I35" s="223"/>
      <c r="J35" s="231"/>
      <c r="K35" s="232" t="s">
        <v>239</v>
      </c>
      <c r="L35" s="179" t="s">
        <v>240</v>
      </c>
      <c r="N35" s="233"/>
      <c r="O35" s="234"/>
      <c r="P35" s="234"/>
      <c r="Q35" s="235"/>
    </row>
    <row r="36" spans="1:17" ht="26.25" thickBot="1">
      <c r="A36" s="187"/>
      <c r="B36" s="137" t="s">
        <v>127</v>
      </c>
      <c r="C36" s="236" t="s">
        <v>241</v>
      </c>
      <c r="D36" s="237"/>
      <c r="E36" s="238" t="s">
        <v>129</v>
      </c>
      <c r="F36" s="127"/>
      <c r="G36" s="128"/>
      <c r="I36" s="223"/>
      <c r="J36" s="231"/>
      <c r="K36" s="232" t="s">
        <v>242</v>
      </c>
      <c r="L36" s="179" t="s">
        <v>243</v>
      </c>
      <c r="N36" s="233"/>
      <c r="O36" s="234"/>
      <c r="P36" s="234"/>
      <c r="Q36" s="235"/>
    </row>
    <row r="37" spans="1:17" ht="45.75" thickBot="1">
      <c r="I37" s="239"/>
      <c r="J37" s="240"/>
      <c r="K37" s="232" t="s">
        <v>244</v>
      </c>
      <c r="L37" s="179" t="s">
        <v>245</v>
      </c>
      <c r="N37" s="233"/>
      <c r="O37" s="234"/>
      <c r="P37" s="234"/>
      <c r="Q37" s="235"/>
    </row>
    <row r="38" spans="1:17" ht="30.75" thickBot="1">
      <c r="B38" s="241" t="s">
        <v>246</v>
      </c>
      <c r="C38" s="242"/>
      <c r="I38" s="243" t="s">
        <v>129</v>
      </c>
      <c r="J38" s="185" t="s">
        <v>128</v>
      </c>
      <c r="K38" s="244"/>
      <c r="L38" s="245"/>
      <c r="N38" s="246"/>
      <c r="O38" s="247"/>
      <c r="P38" s="247"/>
      <c r="Q38" s="248"/>
    </row>
    <row r="39" spans="1:17" ht="45.75" thickBot="1">
      <c r="B39" s="249" t="s">
        <v>247</v>
      </c>
      <c r="C39" s="250"/>
      <c r="I39" s="251" t="s">
        <v>117</v>
      </c>
      <c r="J39" s="185" t="s">
        <v>248</v>
      </c>
      <c r="K39" s="252"/>
      <c r="L39" s="253"/>
      <c r="N39" s="164"/>
      <c r="O39" s="164"/>
      <c r="P39" s="164"/>
      <c r="Q39" s="164"/>
    </row>
    <row r="40" spans="1:17" ht="45">
      <c r="A40" s="254"/>
      <c r="B40" s="79" t="s">
        <v>130</v>
      </c>
      <c r="C40" s="80" t="s">
        <v>249</v>
      </c>
      <c r="D40" s="121"/>
      <c r="E40" s="121"/>
      <c r="F40" s="122" t="s">
        <v>48</v>
      </c>
      <c r="G40" s="121"/>
      <c r="I40" s="243" t="s">
        <v>94</v>
      </c>
      <c r="J40" s="255" t="s">
        <v>250</v>
      </c>
      <c r="K40" s="225" t="s">
        <v>251</v>
      </c>
      <c r="L40" s="226" t="s">
        <v>186</v>
      </c>
      <c r="N40" s="164"/>
      <c r="O40" s="164"/>
      <c r="P40" s="164"/>
      <c r="Q40" s="164"/>
    </row>
    <row r="41" spans="1:17" ht="25.5">
      <c r="A41" s="256"/>
      <c r="B41" s="82" t="s">
        <v>132</v>
      </c>
      <c r="C41" s="257" t="s">
        <v>252</v>
      </c>
      <c r="D41" s="121"/>
      <c r="E41" s="121"/>
      <c r="F41" s="122" t="s">
        <v>134</v>
      </c>
      <c r="G41" s="121"/>
      <c r="I41" s="258"/>
      <c r="J41" s="231"/>
      <c r="K41" s="232" t="s">
        <v>253</v>
      </c>
      <c r="L41" s="179" t="s">
        <v>189</v>
      </c>
      <c r="N41" s="164"/>
      <c r="O41" s="164"/>
      <c r="P41" s="164"/>
      <c r="Q41" s="164"/>
    </row>
    <row r="42" spans="1:17" ht="25.5">
      <c r="A42" s="256"/>
      <c r="B42" s="79" t="s">
        <v>135</v>
      </c>
      <c r="C42" s="257" t="s">
        <v>254</v>
      </c>
      <c r="D42" s="121"/>
      <c r="E42" s="121"/>
      <c r="F42" s="122" t="s">
        <v>137</v>
      </c>
      <c r="G42" s="121"/>
      <c r="I42" s="216" t="s">
        <v>255</v>
      </c>
      <c r="J42" s="259" t="s">
        <v>256</v>
      </c>
      <c r="K42" s="260"/>
      <c r="L42" s="261"/>
      <c r="N42" s="164"/>
      <c r="O42" s="164"/>
      <c r="P42" s="164"/>
      <c r="Q42" s="164"/>
    </row>
    <row r="43" spans="1:17" ht="30">
      <c r="A43" s="256"/>
      <c r="B43" s="84" t="s">
        <v>138</v>
      </c>
      <c r="C43" s="80" t="s">
        <v>257</v>
      </c>
      <c r="D43" s="121"/>
      <c r="E43" s="121"/>
      <c r="F43" s="122" t="s">
        <v>140</v>
      </c>
      <c r="G43" s="121"/>
      <c r="I43" s="262" t="s">
        <v>83</v>
      </c>
      <c r="J43" s="224" t="s">
        <v>258</v>
      </c>
      <c r="K43" s="225" t="s">
        <v>259</v>
      </c>
      <c r="L43" s="226" t="s">
        <v>260</v>
      </c>
      <c r="N43" s="164"/>
      <c r="O43" s="164"/>
      <c r="P43" s="164"/>
      <c r="Q43" s="164"/>
    </row>
    <row r="44" spans="1:17">
      <c r="A44" s="256"/>
      <c r="B44" s="263"/>
      <c r="C44" s="263"/>
      <c r="D44" s="263"/>
      <c r="E44" s="263"/>
      <c r="F44" s="263"/>
      <c r="G44" s="263"/>
      <c r="I44" s="264"/>
      <c r="J44" s="231"/>
      <c r="K44" s="232" t="s">
        <v>261</v>
      </c>
      <c r="L44" s="179" t="s">
        <v>262</v>
      </c>
    </row>
    <row r="45" spans="1:17">
      <c r="B45" s="84" t="s">
        <v>141</v>
      </c>
      <c r="C45" s="265" t="s">
        <v>263</v>
      </c>
      <c r="D45" s="121"/>
      <c r="E45" s="121"/>
      <c r="F45" s="79"/>
      <c r="G45" s="89" t="s">
        <v>264</v>
      </c>
      <c r="I45" s="264"/>
      <c r="J45" s="231"/>
      <c r="K45" s="232" t="s">
        <v>265</v>
      </c>
      <c r="L45" s="179" t="s">
        <v>266</v>
      </c>
    </row>
    <row r="46" spans="1:17" ht="25.5">
      <c r="B46" s="84" t="s">
        <v>144</v>
      </c>
      <c r="C46" s="266" t="s">
        <v>267</v>
      </c>
      <c r="D46" s="121"/>
      <c r="E46" s="121"/>
      <c r="F46" s="79"/>
      <c r="G46" s="89" t="s">
        <v>146</v>
      </c>
      <c r="I46" s="267"/>
      <c r="J46" s="240"/>
      <c r="K46" s="232" t="s">
        <v>268</v>
      </c>
      <c r="L46" s="179" t="s">
        <v>269</v>
      </c>
    </row>
    <row r="47" spans="1:17" ht="30">
      <c r="I47" s="251" t="s">
        <v>86</v>
      </c>
      <c r="J47" s="80" t="s">
        <v>270</v>
      </c>
      <c r="K47" s="268" t="s">
        <v>271</v>
      </c>
      <c r="L47" s="269" t="s">
        <v>272</v>
      </c>
    </row>
    <row r="50" spans="2:17" ht="15.75" thickBot="1">
      <c r="B50" s="270" t="s">
        <v>273</v>
      </c>
      <c r="C50" s="271"/>
      <c r="D50" s="271"/>
      <c r="E50" s="271"/>
      <c r="F50" s="271"/>
      <c r="J50" s="272" t="s">
        <v>160</v>
      </c>
      <c r="K50" s="209"/>
      <c r="L50" s="209"/>
    </row>
    <row r="51" spans="2:17" ht="15.75" thickBot="1">
      <c r="B51" s="273">
        <v>26</v>
      </c>
      <c r="C51" s="274" t="s">
        <v>274</v>
      </c>
      <c r="D51" s="275"/>
      <c r="E51" s="276"/>
      <c r="F51" s="277"/>
      <c r="J51" s="117" t="s">
        <v>158</v>
      </c>
      <c r="K51" s="209"/>
      <c r="L51" s="209"/>
    </row>
    <row r="52" spans="2:17">
      <c r="B52" s="278"/>
      <c r="C52" s="278"/>
      <c r="D52" s="278"/>
      <c r="E52" s="277"/>
      <c r="F52" s="277"/>
      <c r="J52" s="211" t="s">
        <v>275</v>
      </c>
      <c r="K52" s="209"/>
      <c r="L52" s="209"/>
    </row>
    <row r="53" spans="2:17" ht="15.75" thickBot="1">
      <c r="B53" s="271"/>
      <c r="C53" s="271"/>
      <c r="D53" s="271"/>
      <c r="E53" s="271"/>
      <c r="F53" s="271"/>
      <c r="J53" s="279" t="s">
        <v>276</v>
      </c>
      <c r="K53" s="209"/>
      <c r="L53" s="209"/>
    </row>
    <row r="54" spans="2:17" ht="15.75" thickBot="1">
      <c r="B54" s="271"/>
      <c r="C54" s="271"/>
      <c r="D54" s="271"/>
      <c r="E54" s="271"/>
      <c r="F54" s="271"/>
      <c r="I54" s="280"/>
      <c r="J54" s="135" t="s">
        <v>168</v>
      </c>
      <c r="K54" s="135"/>
      <c r="L54" s="281" t="s">
        <v>169</v>
      </c>
    </row>
    <row r="55" spans="2:17" ht="21">
      <c r="B55" s="271"/>
      <c r="C55" s="271"/>
      <c r="D55" s="271"/>
      <c r="E55" s="271"/>
      <c r="F55" s="271"/>
      <c r="I55" s="282" t="s">
        <v>277</v>
      </c>
      <c r="J55" s="283" t="s">
        <v>278</v>
      </c>
      <c r="K55" s="260"/>
      <c r="L55" s="261"/>
      <c r="M55" s="106" t="s">
        <v>149</v>
      </c>
      <c r="N55" s="284" t="s">
        <v>177</v>
      </c>
      <c r="O55" s="285"/>
      <c r="P55" s="285"/>
      <c r="Q55" s="286"/>
    </row>
    <row r="56" spans="2:17" ht="15.75" thickBot="1">
      <c r="B56" s="287" t="s">
        <v>279</v>
      </c>
      <c r="C56" s="271"/>
      <c r="D56" s="271"/>
      <c r="E56" s="271"/>
      <c r="F56" s="271"/>
      <c r="I56" s="288" t="s">
        <v>48</v>
      </c>
      <c r="J56" s="289" t="s">
        <v>131</v>
      </c>
      <c r="K56" s="290" t="s">
        <v>280</v>
      </c>
      <c r="L56" s="291" t="s">
        <v>281</v>
      </c>
      <c r="N56" s="227" t="s">
        <v>282</v>
      </c>
      <c r="O56" s="228"/>
      <c r="P56" s="228"/>
      <c r="Q56" s="229"/>
    </row>
    <row r="57" spans="2:17">
      <c r="B57" s="292" t="s">
        <v>283</v>
      </c>
      <c r="C57" s="293"/>
      <c r="D57" s="293"/>
      <c r="E57" s="294"/>
      <c r="F57" s="271"/>
      <c r="I57" s="295"/>
      <c r="J57" s="296"/>
      <c r="K57" s="297" t="s">
        <v>284</v>
      </c>
      <c r="L57" s="269" t="s">
        <v>285</v>
      </c>
      <c r="N57" s="233"/>
      <c r="O57" s="234"/>
      <c r="P57" s="234"/>
      <c r="Q57" s="235"/>
    </row>
    <row r="58" spans="2:17">
      <c r="B58" s="298"/>
      <c r="C58" s="299"/>
      <c r="D58" s="299"/>
      <c r="E58" s="300"/>
      <c r="F58" s="271"/>
      <c r="I58" s="301" t="s">
        <v>70</v>
      </c>
      <c r="J58" s="302" t="s">
        <v>69</v>
      </c>
      <c r="K58" s="297" t="s">
        <v>286</v>
      </c>
      <c r="L58" s="269" t="s">
        <v>287</v>
      </c>
      <c r="N58" s="233"/>
      <c r="O58" s="234"/>
      <c r="P58" s="234"/>
      <c r="Q58" s="235"/>
    </row>
    <row r="59" spans="2:17">
      <c r="B59" s="298"/>
      <c r="C59" s="299"/>
      <c r="D59" s="299"/>
      <c r="E59" s="300"/>
      <c r="F59" s="271"/>
      <c r="I59" s="303" t="s">
        <v>134</v>
      </c>
      <c r="J59" s="304" t="s">
        <v>133</v>
      </c>
      <c r="K59" s="297" t="s">
        <v>288</v>
      </c>
      <c r="L59" s="269" t="s">
        <v>289</v>
      </c>
      <c r="N59" s="233"/>
      <c r="O59" s="234"/>
      <c r="P59" s="234"/>
      <c r="Q59" s="235"/>
    </row>
    <row r="60" spans="2:17">
      <c r="B60" s="298"/>
      <c r="C60" s="299"/>
      <c r="D60" s="299"/>
      <c r="E60" s="300"/>
      <c r="F60" s="271"/>
      <c r="I60" s="288"/>
      <c r="J60" s="289"/>
      <c r="K60" s="297" t="s">
        <v>290</v>
      </c>
      <c r="L60" s="269" t="s">
        <v>291</v>
      </c>
      <c r="N60" s="233"/>
      <c r="O60" s="234"/>
      <c r="P60" s="234"/>
      <c r="Q60" s="235"/>
    </row>
    <row r="61" spans="2:17" ht="15.75" thickBot="1">
      <c r="B61" s="305"/>
      <c r="C61" s="306"/>
      <c r="D61" s="306"/>
      <c r="E61" s="307"/>
      <c r="F61" s="271"/>
      <c r="I61" s="288"/>
      <c r="J61" s="289"/>
      <c r="K61" s="297" t="s">
        <v>292</v>
      </c>
      <c r="L61" s="269" t="s">
        <v>293</v>
      </c>
      <c r="N61" s="233"/>
      <c r="O61" s="234"/>
      <c r="P61" s="234"/>
      <c r="Q61" s="235"/>
    </row>
    <row r="62" spans="2:17">
      <c r="B62" s="308"/>
      <c r="C62" s="271"/>
      <c r="D62" s="309"/>
      <c r="E62" s="271"/>
      <c r="F62" s="271"/>
      <c r="I62" s="295"/>
      <c r="J62" s="296"/>
      <c r="K62" s="297" t="s">
        <v>294</v>
      </c>
      <c r="L62" s="269" t="s">
        <v>295</v>
      </c>
      <c r="N62" s="233"/>
      <c r="O62" s="234"/>
      <c r="P62" s="234"/>
      <c r="Q62" s="235"/>
    </row>
    <row r="63" spans="2:17" ht="30">
      <c r="B63" s="270" t="s">
        <v>247</v>
      </c>
      <c r="F63" s="277"/>
      <c r="I63" s="303" t="s">
        <v>64</v>
      </c>
      <c r="J63" s="304" t="s">
        <v>296</v>
      </c>
      <c r="K63" s="297" t="s">
        <v>297</v>
      </c>
      <c r="L63" s="269" t="s">
        <v>298</v>
      </c>
      <c r="N63" s="233"/>
      <c r="O63" s="234"/>
      <c r="P63" s="234"/>
      <c r="Q63" s="235"/>
    </row>
    <row r="64" spans="2:17">
      <c r="B64" s="273">
        <v>6</v>
      </c>
      <c r="C64" s="274" t="s">
        <v>299</v>
      </c>
      <c r="D64" s="310"/>
      <c r="E64" s="277"/>
      <c r="F64" s="277"/>
      <c r="I64" s="288"/>
      <c r="J64" s="289"/>
      <c r="K64" s="297" t="s">
        <v>300</v>
      </c>
      <c r="L64" s="269" t="s">
        <v>301</v>
      </c>
      <c r="N64" s="233"/>
      <c r="O64" s="234"/>
      <c r="P64" s="234"/>
      <c r="Q64" s="235"/>
    </row>
    <row r="65" spans="2:17">
      <c r="B65" s="311" t="s">
        <v>302</v>
      </c>
      <c r="C65" s="275"/>
      <c r="D65" s="310"/>
      <c r="E65" s="277"/>
      <c r="F65" s="277"/>
      <c r="I65" s="288"/>
      <c r="J65" s="289"/>
      <c r="K65" s="297" t="s">
        <v>303</v>
      </c>
      <c r="L65" s="269" t="s">
        <v>304</v>
      </c>
      <c r="N65" s="233"/>
      <c r="O65" s="234"/>
      <c r="P65" s="234"/>
      <c r="Q65" s="235"/>
    </row>
    <row r="66" spans="2:17" ht="15.75" thickBot="1">
      <c r="B66" s="312">
        <v>53</v>
      </c>
      <c r="C66" s="274" t="s">
        <v>305</v>
      </c>
      <c r="D66" s="310"/>
      <c r="E66" s="277"/>
      <c r="I66" s="295"/>
      <c r="J66" s="296"/>
      <c r="K66" s="297" t="s">
        <v>306</v>
      </c>
      <c r="L66" s="269" t="s">
        <v>295</v>
      </c>
      <c r="N66" s="313"/>
      <c r="O66" s="314"/>
      <c r="P66" s="314"/>
      <c r="Q66" s="315"/>
    </row>
    <row r="67" spans="2:17" ht="30">
      <c r="I67" s="301" t="s">
        <v>95</v>
      </c>
      <c r="J67" s="302" t="s">
        <v>307</v>
      </c>
      <c r="K67" s="297" t="s">
        <v>308</v>
      </c>
      <c r="L67" s="269" t="s">
        <v>309</v>
      </c>
    </row>
    <row r="68" spans="2:17">
      <c r="B68" s="316"/>
      <c r="C68" s="316"/>
      <c r="D68" s="316"/>
      <c r="E68" s="316"/>
      <c r="I68" s="303" t="s">
        <v>51</v>
      </c>
      <c r="J68" s="304" t="s">
        <v>310</v>
      </c>
      <c r="K68" s="297" t="s">
        <v>311</v>
      </c>
      <c r="L68" s="269" t="s">
        <v>312</v>
      </c>
    </row>
    <row r="69" spans="2:17" ht="30">
      <c r="I69" s="288"/>
      <c r="J69" s="289"/>
      <c r="K69" s="297" t="s">
        <v>313</v>
      </c>
      <c r="L69" s="269" t="s">
        <v>314</v>
      </c>
    </row>
    <row r="70" spans="2:17">
      <c r="I70" s="288"/>
      <c r="J70" s="289"/>
      <c r="K70" s="297" t="s">
        <v>315</v>
      </c>
      <c r="L70" s="269" t="s">
        <v>316</v>
      </c>
    </row>
    <row r="71" spans="2:17">
      <c r="I71" s="295"/>
      <c r="J71" s="296"/>
      <c r="K71" s="297" t="s">
        <v>317</v>
      </c>
      <c r="L71" s="269" t="s">
        <v>318</v>
      </c>
    </row>
    <row r="72" spans="2:17" ht="45">
      <c r="I72" s="317" t="s">
        <v>137</v>
      </c>
      <c r="J72" s="302" t="s">
        <v>136</v>
      </c>
      <c r="K72" s="297" t="s">
        <v>319</v>
      </c>
      <c r="L72" s="269" t="s">
        <v>320</v>
      </c>
    </row>
    <row r="73" spans="2:17">
      <c r="I73" s="301" t="s">
        <v>321</v>
      </c>
      <c r="J73" s="318" t="s">
        <v>322</v>
      </c>
      <c r="K73" s="319"/>
      <c r="L73" s="320"/>
    </row>
    <row r="74" spans="2:17" ht="30">
      <c r="I74" s="317" t="s">
        <v>140</v>
      </c>
      <c r="J74" s="321" t="s">
        <v>139</v>
      </c>
      <c r="K74" s="290" t="s">
        <v>323</v>
      </c>
      <c r="L74" s="291" t="s">
        <v>324</v>
      </c>
    </row>
    <row r="75" spans="2:17" ht="30">
      <c r="I75" s="301" t="s">
        <v>102</v>
      </c>
      <c r="J75" s="302" t="s">
        <v>325</v>
      </c>
      <c r="K75" s="297" t="s">
        <v>326</v>
      </c>
      <c r="L75" s="269" t="s">
        <v>327</v>
      </c>
    </row>
    <row r="78" spans="2:17" ht="15.75" thickBot="1">
      <c r="J78" s="322" t="s">
        <v>5</v>
      </c>
      <c r="K78" s="209"/>
      <c r="L78" s="209"/>
    </row>
    <row r="79" spans="2:17" ht="15.75" thickBot="1">
      <c r="J79" s="117" t="s">
        <v>158</v>
      </c>
      <c r="K79" s="209"/>
      <c r="L79" s="209"/>
    </row>
    <row r="80" spans="2:17">
      <c r="J80" s="323" t="s">
        <v>142</v>
      </c>
      <c r="K80" s="209"/>
      <c r="L80" s="209"/>
    </row>
    <row r="81" spans="9:17" ht="15.75" thickBot="1">
      <c r="J81" s="133" t="s">
        <v>328</v>
      </c>
      <c r="K81" s="209"/>
      <c r="L81" s="209"/>
    </row>
    <row r="82" spans="9:17" ht="15.75" thickBot="1">
      <c r="J82" s="281" t="s">
        <v>168</v>
      </c>
      <c r="K82" s="324"/>
      <c r="L82" s="281" t="s">
        <v>169</v>
      </c>
    </row>
    <row r="83" spans="9:17" ht="21">
      <c r="I83" s="325" t="s">
        <v>143</v>
      </c>
      <c r="J83" s="326" t="s">
        <v>329</v>
      </c>
      <c r="K83" s="327"/>
      <c r="L83" s="328"/>
      <c r="M83" s="106" t="s">
        <v>149</v>
      </c>
      <c r="N83" s="329" t="s">
        <v>330</v>
      </c>
      <c r="O83" s="330"/>
      <c r="P83" s="330"/>
      <c r="Q83" s="331"/>
    </row>
    <row r="84" spans="9:17" ht="45">
      <c r="I84" s="332" t="s">
        <v>264</v>
      </c>
      <c r="J84" s="333" t="s">
        <v>331</v>
      </c>
      <c r="K84" s="334" t="s">
        <v>332</v>
      </c>
      <c r="L84" s="335" t="s">
        <v>333</v>
      </c>
      <c r="N84" s="336" t="s">
        <v>334</v>
      </c>
      <c r="O84" s="337"/>
      <c r="P84" s="337"/>
      <c r="Q84" s="338"/>
    </row>
    <row r="85" spans="9:17" ht="30">
      <c r="I85" s="339"/>
      <c r="J85" s="209"/>
      <c r="K85" s="340" t="s">
        <v>335</v>
      </c>
      <c r="L85" s="245" t="s">
        <v>336</v>
      </c>
      <c r="N85" s="341"/>
      <c r="O85" s="342"/>
      <c r="P85" s="342"/>
      <c r="Q85" s="343"/>
    </row>
    <row r="86" spans="9:17">
      <c r="I86" s="325" t="s">
        <v>337</v>
      </c>
      <c r="J86" s="344" t="s">
        <v>338</v>
      </c>
      <c r="K86" s="327"/>
      <c r="L86" s="328"/>
      <c r="N86" s="336" t="s">
        <v>339</v>
      </c>
      <c r="O86" s="337"/>
      <c r="P86" s="337"/>
      <c r="Q86" s="338"/>
    </row>
    <row r="87" spans="9:17" ht="30">
      <c r="I87" s="345" t="s">
        <v>146</v>
      </c>
      <c r="J87" s="255" t="s">
        <v>145</v>
      </c>
      <c r="K87" s="346"/>
      <c r="L87" s="335"/>
      <c r="N87" s="341"/>
      <c r="O87" s="342"/>
      <c r="P87" s="342"/>
      <c r="Q87" s="343"/>
    </row>
    <row r="88" spans="9:17" ht="30">
      <c r="I88" s="347" t="s">
        <v>78</v>
      </c>
      <c r="J88" s="348" t="s">
        <v>340</v>
      </c>
      <c r="K88" s="349"/>
      <c r="L88" s="245"/>
      <c r="N88" s="336" t="s">
        <v>341</v>
      </c>
      <c r="O88" s="337"/>
      <c r="P88" s="337"/>
      <c r="Q88" s="338"/>
    </row>
    <row r="89" spans="9:17" ht="15.75" thickBot="1">
      <c r="I89" s="350" t="s">
        <v>98</v>
      </c>
      <c r="J89" s="402" t="s">
        <v>342</v>
      </c>
      <c r="K89" s="351" t="s">
        <v>343</v>
      </c>
      <c r="L89" s="245" t="s">
        <v>344</v>
      </c>
      <c r="N89" s="352"/>
      <c r="O89" s="353"/>
      <c r="P89" s="353"/>
      <c r="Q89" s="354"/>
    </row>
    <row r="90" spans="9:17">
      <c r="I90" s="355"/>
      <c r="J90" s="356"/>
      <c r="K90" s="351" t="s">
        <v>345</v>
      </c>
      <c r="L90" s="245" t="s">
        <v>346</v>
      </c>
    </row>
    <row r="91" spans="9:17" ht="45">
      <c r="I91" s="355"/>
      <c r="J91" s="356"/>
      <c r="K91" s="351" t="s">
        <v>347</v>
      </c>
      <c r="L91" s="245" t="s">
        <v>348</v>
      </c>
    </row>
    <row r="92" spans="9:17">
      <c r="I92" s="355"/>
      <c r="J92" s="356"/>
      <c r="K92" s="351" t="s">
        <v>349</v>
      </c>
      <c r="L92" s="245" t="s">
        <v>350</v>
      </c>
    </row>
    <row r="93" spans="9:17">
      <c r="I93" s="355"/>
      <c r="J93" s="356"/>
      <c r="K93" s="351" t="s">
        <v>351</v>
      </c>
      <c r="L93" s="245" t="s">
        <v>352</v>
      </c>
    </row>
    <row r="94" spans="9:17">
      <c r="I94" s="357"/>
      <c r="J94" s="358"/>
      <c r="K94" s="351" t="s">
        <v>353</v>
      </c>
      <c r="L94" s="269" t="s">
        <v>354</v>
      </c>
    </row>
  </sheetData>
  <mergeCells count="47">
    <mergeCell ref="N83:Q83"/>
    <mergeCell ref="N84:Q85"/>
    <mergeCell ref="N86:Q87"/>
    <mergeCell ref="N88:Q89"/>
    <mergeCell ref="I89:I94"/>
    <mergeCell ref="J89:J94"/>
    <mergeCell ref="I63:I66"/>
    <mergeCell ref="J63:J66"/>
    <mergeCell ref="B68:E68"/>
    <mergeCell ref="I68:I71"/>
    <mergeCell ref="J68:J71"/>
    <mergeCell ref="J73:L73"/>
    <mergeCell ref="B39:C39"/>
    <mergeCell ref="I43:I46"/>
    <mergeCell ref="B44:G44"/>
    <mergeCell ref="N55:Q55"/>
    <mergeCell ref="I56:I57"/>
    <mergeCell ref="J56:J57"/>
    <mergeCell ref="N56:Q66"/>
    <mergeCell ref="B57:E61"/>
    <mergeCell ref="I59:I62"/>
    <mergeCell ref="J59:J62"/>
    <mergeCell ref="J21:J22"/>
    <mergeCell ref="A22:A23"/>
    <mergeCell ref="J23:L23"/>
    <mergeCell ref="A24:A29"/>
    <mergeCell ref="N33:Q33"/>
    <mergeCell ref="A34:A36"/>
    <mergeCell ref="N34:Q38"/>
    <mergeCell ref="B38:C38"/>
    <mergeCell ref="A3:A7"/>
    <mergeCell ref="O3:Q3"/>
    <mergeCell ref="A8:A16"/>
    <mergeCell ref="N8:Q8"/>
    <mergeCell ref="J9:J10"/>
    <mergeCell ref="L9:L10"/>
    <mergeCell ref="N9:Q11"/>
    <mergeCell ref="J11:J12"/>
    <mergeCell ref="J14:J19"/>
    <mergeCell ref="A17:A20"/>
    <mergeCell ref="B1:C1"/>
    <mergeCell ref="D1:G1"/>
    <mergeCell ref="K1:M1"/>
    <mergeCell ref="O1:Q1"/>
    <mergeCell ref="B2:C2"/>
    <mergeCell ref="D2:G2"/>
    <mergeCell ref="O2:Q2"/>
  </mergeCells>
  <dataValidations count="29">
    <dataValidation allowBlank="1" showInputMessage="1" showErrorMessage="1" promptTitle="Design, création et innovation" prompt="Identifier un besoin (biens matériels ou services) et énoncer un problème technique. &#10;Identifier les conditions, contraintes (normes, réglementats) et ressources correspondantes, qualifier simplement les performances d'un OT existant ou à créer.&#10;&#10;" sqref="D9"/>
    <dataValidation allowBlank="1" showInputMessage="1" showErrorMessage="1" promptTitle="Informatique et programmation" prompt="Analyser le comportement attendu d’un système réel et décomposer le problème posé en sous-problèmes afin de structurer un programme de commande." sqref="G46"/>
    <dataValidation allowBlank="1" showInputMessage="1" showErrorMessage="1" promptTitle="Modélisation simulation OT" prompt="Respecter une procédure de travail garantissant un résultat en respectant les règles de sécurité et d’utilisation des outils mis à disposition." sqref="F15 F4 F40"/>
    <dataValidation allowBlank="1" showInputMessage="1" showErrorMessage="1" promptTitle="Design, innovation et créativité" prompt="Participer à l’organisation de projets, la définition des rôles, la planification (se projeter et anticiper) et aux revues de projet." sqref="D7"/>
    <dataValidation allowBlank="1" showInputMessage="1" showErrorMessage="1" promptTitle="Informatique et programmation" prompt="Écrire un programme dans lequel des actions sont déclenchées par des événements extérieurs." sqref="G23 G29"/>
    <dataValidation allowBlank="1" showInputMessage="1" showErrorMessage="1" promptTitle="Informatique et programmation" prompt="Écrire, mettre au point (tester, corriger) et exécuter un programme commandant un système réel et vérifier le comportement attendu." sqref="G16 G28"/>
    <dataValidation allowBlank="1" showInputMessage="1" showErrorMessage="1" promptTitle="Modélisation simulation OT" prompt="Décrire, en utilisant les outils et langages de descriptions adaptés, le fonctionnement, la structure et le comportement des objets." sqref="F22"/>
    <dataValidation allowBlank="1" showInputMessage="1" showErrorMessage="1" promptTitle="Modélisation simulation OT" prompt="Associer des solutions techniques à des fonctions." sqref="F13"/>
    <dataValidation allowBlank="1" showInputMessage="1" showErrorMessage="1" promptTitle="Modélisation simulation OT" prompt="Identifier le(s) matériau(x), les flux d’énergie et d’information sur un objet et décrire les transformations qui s’opèrent." sqref="F11"/>
    <dataValidation allowBlank="1" showInputMessage="1" showErrorMessage="1" promptTitle="Modélisation simulation OT" prompt="Mesurer des grandeurs de manière directe ou indirecte. " sqref="F5"/>
    <dataValidation allowBlank="1" showInputMessage="1" showErrorMessage="1" promptTitle="OT, Changts  induits société" prompt="Regrouper des objets en familles et lignées." sqref="E33 E35"/>
    <dataValidation allowBlank="1" showInputMessage="1" showErrorMessage="1" promptTitle="OT, Changts  induits société" prompt="Comparer et commenter les évolutions des objets et systèmes" sqref="E32"/>
    <dataValidation allowBlank="1" showInputMessage="1" showErrorMessage="1" promptTitle="OT, Changts  induits société" prompt="Comparer et commenter les évolutions des objets en articulant différents points de vue : fonctionnel, structurel, environnemental, technique, scientifique, social, historique, économique." sqref="E36 E31"/>
    <dataValidation allowBlank="1" showInputMessage="1" showErrorMessage="1" promptTitle="OT, Changts  induits société" prompt="Élaborer un document qui synthétise ces comparaisons et ces commentaires." sqref="E22"/>
    <dataValidation allowBlank="1" showInputMessage="1" showErrorMessage="1" promptTitle="OT, Changts  induits société" prompt="Lire, utiliser et produire, à l’aide d’outils de représentation numérique, des choix de solutions sous forme de dessins ou de schémas." sqref="E19 E27"/>
    <dataValidation allowBlank="1" showInputMessage="1" showErrorMessage="1" promptTitle="OT, Changts  induits société" prompt="Exprimer sa pensée à l’aide d’outils de description adaptés : croquis, schémas, graphes, diagrammes, tableaux. " sqref="E18"/>
    <dataValidation allowBlank="1" showInputMessage="1" showErrorMessage="1" promptTitle="OT, Changts  induits société" sqref="D11"/>
    <dataValidation allowBlank="1" showInputMessage="1" showErrorMessage="1" promptTitle="Design, innovation et créativité" prompt="Présenter à l’oral et à l’aide de supports numériques multimédia des solutions techniques au moment des revues de projet." sqref="D20"/>
    <dataValidation allowBlank="1" showInputMessage="1" showErrorMessage="1" promptTitle="Design, innovation et créativité" prompt="Organiser, structurer et stocker des ressources numériques." sqref="D26"/>
    <dataValidation allowBlank="1" showInputMessage="1" showErrorMessage="1" promptTitle="Design, innovation et créativité" prompt="Réaliser, de manière collaborative, le prototype d’un objet pour valider une solution" sqref="D15"/>
    <dataValidation allowBlank="1" showInputMessage="1" showErrorMessage="1" promptTitle="Design, création et innovation" prompt="Identifier un besoin (biens matériels ou services) et énoncer un problème technique. &#10;Identifier les conditions, contraintes (normes, réglementats) et ressources correspondantes, qualifier simplement les performances d'un OT éxistant ou à créer.&#10;&#10;" sqref="D10"/>
    <dataValidation allowBlank="1" showInputMessage="1" showErrorMessage="1" promptTitle="Design, innovation et créativité" prompt="Identifier les conditions, contraintes (normes et règlements) et ressources correspondantes, qualifier et quantifier simplement les performances d’un objet technique existant ou à créer." sqref="D12"/>
    <dataValidation allowBlank="1" showInputMessage="1" showErrorMessage="1" promptTitle="Design, innovation et créativité" prompt="Imaginer, synthétiser et formaliser une procédure, un protocole." sqref="D4"/>
    <dataValidation allowBlank="1" showInputMessage="1" showErrorMessage="1" promptTitle="Modélisation simulation OT" prompt="Simuler numériquement la structure et/ou le comportement d’un objet. Interpréter le comportement de l’objet technique et le communiquer en argumentant." sqref="F25"/>
    <dataValidation allowBlank="1" showInputMessage="1" showErrorMessage="1" promptTitle="Informatique et programmation" prompt="Analyser le fonctionnement et la structure d’un objet" sqref="G45"/>
    <dataValidation allowBlank="1" showInputMessage="1" showErrorMessage="1" promptTitle="Modélisation simulation OT" prompt="Analyser le fonctionnement et la structure d’un objet, identifier les entrées et sorties." sqref="F41"/>
    <dataValidation allowBlank="1" showInputMessage="1" showErrorMessage="1" promptTitle="Modélisation simulation OT" prompt="Interpréter des résultats expérimentaux, en tirer une conclusion et la communiquer en argumentant." sqref="F42"/>
    <dataValidation allowBlank="1" showInputMessage="1" showErrorMessage="1" promptTitle="Modélisation simulation OT" prompt="Utiliser une modélisation pour comprendre, formaliser, partager, construire, investiguer, prouver." sqref="F43"/>
    <dataValidation allowBlank="1" showInputMessage="1" showErrorMessage="1" promptTitle="Design, innovation et créativité" prompt="Imaginer des solutions pour produire des objets et des éléments de programmes informatiques en réponse au besoin." sqref="D16 D14 D19 D6"/>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1:AO40"/>
  <sheetViews>
    <sheetView topLeftCell="B13" zoomScale="50" zoomScaleNormal="50" workbookViewId="0">
      <selection activeCell="AF11" sqref="AF11"/>
    </sheetView>
  </sheetViews>
  <sheetFormatPr baseColWidth="10" defaultRowHeight="15" outlineLevelRow="1"/>
  <cols>
    <col min="3" max="3" width="54.7109375" customWidth="1"/>
    <col min="4" max="4" width="115.5703125" customWidth="1"/>
    <col min="5" max="5" width="9.140625" customWidth="1"/>
    <col min="6" max="6" width="20" customWidth="1"/>
    <col min="7" max="7" width="5.7109375" customWidth="1"/>
    <col min="8" max="8" width="3.5703125" customWidth="1"/>
    <col min="9" max="9" width="3.7109375" customWidth="1"/>
    <col min="14" max="14" width="15.140625" customWidth="1"/>
  </cols>
  <sheetData>
    <row r="11" spans="1:41" ht="345">
      <c r="G11" s="359" t="s">
        <v>355</v>
      </c>
      <c r="H11" s="359" t="s">
        <v>356</v>
      </c>
      <c r="I11" s="359" t="s">
        <v>357</v>
      </c>
      <c r="J11" s="360" t="s">
        <v>358</v>
      </c>
      <c r="K11" s="361" t="s">
        <v>359</v>
      </c>
      <c r="L11" s="360" t="s">
        <v>360</v>
      </c>
      <c r="M11" s="362" t="s">
        <v>56</v>
      </c>
      <c r="N11" s="363" t="s">
        <v>361</v>
      </c>
      <c r="O11" s="364" t="s">
        <v>362</v>
      </c>
      <c r="P11" s="365" t="s">
        <v>363</v>
      </c>
      <c r="Q11" s="365" t="s">
        <v>69</v>
      </c>
      <c r="R11" s="365" t="s">
        <v>364</v>
      </c>
      <c r="S11" s="366" t="s">
        <v>74</v>
      </c>
      <c r="T11" s="366" t="s">
        <v>365</v>
      </c>
      <c r="U11" s="367" t="s">
        <v>366</v>
      </c>
      <c r="V11" s="367" t="s">
        <v>367</v>
      </c>
      <c r="W11" s="368" t="s">
        <v>88</v>
      </c>
      <c r="X11" s="369" t="s">
        <v>93</v>
      </c>
      <c r="Y11" s="370" t="s">
        <v>97</v>
      </c>
      <c r="Z11" s="371" t="s">
        <v>101</v>
      </c>
      <c r="AA11" s="371" t="s">
        <v>104</v>
      </c>
      <c r="AB11" s="371" t="s">
        <v>107</v>
      </c>
      <c r="AC11" s="372" t="s">
        <v>109</v>
      </c>
      <c r="AD11" s="372" t="s">
        <v>111</v>
      </c>
      <c r="AE11" s="373" t="s">
        <v>368</v>
      </c>
      <c r="AF11" s="373" t="s">
        <v>119</v>
      </c>
      <c r="AG11" s="373" t="s">
        <v>369</v>
      </c>
      <c r="AH11" s="374" t="s">
        <v>126</v>
      </c>
      <c r="AI11" s="374" t="s">
        <v>370</v>
      </c>
      <c r="AJ11" s="375"/>
    </row>
    <row r="12" spans="1:41" ht="40.9" customHeight="1" outlineLevel="1">
      <c r="F12" s="376" t="s">
        <v>371</v>
      </c>
      <c r="G12" s="359"/>
      <c r="H12" s="359"/>
      <c r="I12" s="359"/>
      <c r="J12" s="377" t="s">
        <v>44</v>
      </c>
      <c r="K12" s="377"/>
      <c r="L12" s="377"/>
      <c r="M12" s="377"/>
      <c r="N12" s="378" t="s">
        <v>58</v>
      </c>
      <c r="O12" s="379"/>
      <c r="P12" s="379"/>
      <c r="Q12" s="379"/>
      <c r="R12" s="379"/>
      <c r="S12" s="379"/>
      <c r="T12" s="379"/>
      <c r="U12" s="380" t="s">
        <v>80</v>
      </c>
      <c r="V12" s="380"/>
      <c r="W12" s="380"/>
      <c r="X12" s="381" t="s">
        <v>372</v>
      </c>
      <c r="Y12" s="381"/>
      <c r="Z12" s="382" t="s">
        <v>99</v>
      </c>
      <c r="AA12" s="382"/>
      <c r="AB12" s="382"/>
      <c r="AC12" s="382"/>
      <c r="AD12" s="382"/>
      <c r="AE12" s="383" t="s">
        <v>113</v>
      </c>
      <c r="AF12" s="383"/>
      <c r="AG12" s="383"/>
      <c r="AH12" s="384" t="s">
        <v>124</v>
      </c>
      <c r="AI12" s="385"/>
      <c r="AJ12" s="375"/>
    </row>
    <row r="13" spans="1:41" ht="18.75">
      <c r="D13" s="386" t="s">
        <v>373</v>
      </c>
      <c r="E13" s="386"/>
      <c r="J13" s="79" t="s">
        <v>374</v>
      </c>
      <c r="K13" s="79" t="s">
        <v>375</v>
      </c>
      <c r="L13" s="79" t="s">
        <v>376</v>
      </c>
      <c r="M13" s="79" t="s">
        <v>377</v>
      </c>
      <c r="N13" s="387" t="s">
        <v>378</v>
      </c>
      <c r="O13" s="387" t="s">
        <v>379</v>
      </c>
      <c r="P13" s="387" t="s">
        <v>380</v>
      </c>
      <c r="Q13" s="387" t="s">
        <v>381</v>
      </c>
      <c r="R13" s="387" t="s">
        <v>382</v>
      </c>
      <c r="S13" s="387" t="s">
        <v>383</v>
      </c>
      <c r="T13" s="387" t="s">
        <v>384</v>
      </c>
      <c r="U13" s="387" t="s">
        <v>385</v>
      </c>
      <c r="V13" s="387" t="s">
        <v>386</v>
      </c>
      <c r="W13" s="387" t="s">
        <v>387</v>
      </c>
      <c r="X13" s="387" t="s">
        <v>388</v>
      </c>
      <c r="Y13" s="387" t="s">
        <v>389</v>
      </c>
      <c r="Z13" s="387" t="s">
        <v>390</v>
      </c>
      <c r="AA13" s="387" t="s">
        <v>391</v>
      </c>
      <c r="AB13" s="387" t="s">
        <v>392</v>
      </c>
      <c r="AC13" s="387" t="s">
        <v>393</v>
      </c>
      <c r="AD13" s="387" t="s">
        <v>394</v>
      </c>
      <c r="AE13" s="387" t="s">
        <v>395</v>
      </c>
      <c r="AF13" s="387" t="s">
        <v>396</v>
      </c>
      <c r="AG13" s="387" t="s">
        <v>397</v>
      </c>
      <c r="AH13" s="387" t="s">
        <v>398</v>
      </c>
      <c r="AI13" s="387" t="s">
        <v>399</v>
      </c>
      <c r="AJ13" s="388" t="s">
        <v>442</v>
      </c>
      <c r="AK13" s="388" t="s">
        <v>441</v>
      </c>
      <c r="AL13" s="388" t="s">
        <v>443</v>
      </c>
      <c r="AM13" s="388" t="s">
        <v>444</v>
      </c>
      <c r="AN13" s="399" t="s">
        <v>445</v>
      </c>
      <c r="AO13" s="399" t="s">
        <v>446</v>
      </c>
    </row>
    <row r="14" spans="1:41" s="390" customFormat="1">
      <c r="A14" s="389" t="s">
        <v>400</v>
      </c>
      <c r="B14" s="389" t="s">
        <v>401</v>
      </c>
      <c r="C14" s="389" t="s">
        <v>402</v>
      </c>
      <c r="D14" s="390" t="s">
        <v>403</v>
      </c>
      <c r="E14" s="390">
        <v>1</v>
      </c>
      <c r="F14" s="390" t="s">
        <v>404</v>
      </c>
      <c r="G14" s="390" t="s">
        <v>8</v>
      </c>
      <c r="H14" s="390">
        <v>1</v>
      </c>
      <c r="I14" s="390">
        <f>SUM(J14:AO14)</f>
        <v>4</v>
      </c>
      <c r="J14" s="391"/>
      <c r="K14" s="391"/>
      <c r="L14" s="391"/>
      <c r="M14" s="391"/>
      <c r="N14" s="391">
        <v>1</v>
      </c>
      <c r="O14" s="391"/>
      <c r="P14" s="391"/>
      <c r="Q14" s="391"/>
      <c r="R14" s="391"/>
      <c r="S14" s="391"/>
      <c r="T14" s="391"/>
      <c r="U14" s="391"/>
      <c r="V14" s="391">
        <v>1</v>
      </c>
      <c r="W14" s="391"/>
      <c r="X14" s="391"/>
      <c r="Y14" s="391"/>
      <c r="Z14" s="391"/>
      <c r="AA14" s="391"/>
      <c r="AB14" s="391"/>
      <c r="AC14" s="391"/>
      <c r="AD14" s="391"/>
      <c r="AE14" s="391"/>
      <c r="AF14" s="391"/>
      <c r="AG14" s="391"/>
      <c r="AH14" s="391">
        <v>1</v>
      </c>
      <c r="AI14" s="391">
        <v>1</v>
      </c>
      <c r="AJ14" s="391"/>
    </row>
    <row r="15" spans="1:41" s="390" customFormat="1">
      <c r="A15" s="389"/>
      <c r="B15" s="389"/>
      <c r="C15" s="389"/>
      <c r="D15" s="390" t="s">
        <v>447</v>
      </c>
      <c r="E15" s="390">
        <v>2</v>
      </c>
      <c r="F15" s="390" t="s">
        <v>404</v>
      </c>
      <c r="G15" s="390" t="s">
        <v>9</v>
      </c>
      <c r="H15" s="390">
        <v>2</v>
      </c>
      <c r="I15" s="390">
        <f t="shared" ref="I15:I39" si="0">SUM(J15:AO15)</f>
        <v>5</v>
      </c>
      <c r="J15" s="391">
        <v>1</v>
      </c>
      <c r="K15" s="391"/>
      <c r="L15" s="391"/>
      <c r="M15" s="391"/>
      <c r="N15" s="391"/>
      <c r="O15" s="391"/>
      <c r="P15" s="391"/>
      <c r="Q15" s="391"/>
      <c r="R15" s="391"/>
      <c r="S15" s="391">
        <v>1</v>
      </c>
      <c r="T15" s="391"/>
      <c r="U15" s="391"/>
      <c r="V15" s="391"/>
      <c r="W15" s="391">
        <v>1</v>
      </c>
      <c r="X15" s="391"/>
      <c r="Y15" s="391"/>
      <c r="Z15" s="391"/>
      <c r="AA15" s="391"/>
      <c r="AB15" s="391"/>
      <c r="AC15" s="391"/>
      <c r="AD15" s="391"/>
      <c r="AE15" s="391"/>
      <c r="AF15" s="391"/>
      <c r="AG15" s="391"/>
      <c r="AH15" s="391"/>
      <c r="AI15" s="391"/>
      <c r="AJ15" s="391">
        <v>1</v>
      </c>
      <c r="AL15" s="390">
        <v>1</v>
      </c>
    </row>
    <row r="16" spans="1:41" s="390" customFormat="1">
      <c r="A16" s="389"/>
      <c r="B16" s="389"/>
      <c r="C16" s="389"/>
      <c r="D16" s="390" t="s">
        <v>448</v>
      </c>
      <c r="E16" s="390">
        <v>3</v>
      </c>
      <c r="F16" s="390" t="s">
        <v>404</v>
      </c>
      <c r="G16" s="390" t="s">
        <v>10</v>
      </c>
      <c r="H16" s="390">
        <v>3</v>
      </c>
      <c r="I16" s="390">
        <f t="shared" si="0"/>
        <v>1</v>
      </c>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M16" s="390">
        <v>1</v>
      </c>
    </row>
    <row r="17" spans="1:39" s="390" customFormat="1">
      <c r="A17" s="389"/>
      <c r="B17" s="389"/>
      <c r="C17" s="389"/>
      <c r="D17" s="390" t="s">
        <v>405</v>
      </c>
      <c r="E17" s="390">
        <v>4</v>
      </c>
      <c r="F17" s="390" t="s">
        <v>406</v>
      </c>
      <c r="G17" s="390" t="s">
        <v>11</v>
      </c>
      <c r="H17" s="390">
        <v>4</v>
      </c>
      <c r="I17" s="390">
        <f t="shared" si="0"/>
        <v>2</v>
      </c>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v>1</v>
      </c>
      <c r="AG17" s="391"/>
      <c r="AH17" s="391"/>
      <c r="AI17" s="391">
        <v>1</v>
      </c>
      <c r="AJ17" s="391"/>
    </row>
    <row r="18" spans="1:39" s="390" customFormat="1">
      <c r="A18" s="389"/>
      <c r="B18" s="389" t="s">
        <v>407</v>
      </c>
      <c r="C18" s="389" t="s">
        <v>408</v>
      </c>
      <c r="D18" s="390" t="s">
        <v>409</v>
      </c>
      <c r="E18" s="390">
        <v>5</v>
      </c>
      <c r="F18" s="390" t="s">
        <v>406</v>
      </c>
      <c r="G18" s="390" t="s">
        <v>12</v>
      </c>
      <c r="H18" s="390">
        <v>5</v>
      </c>
      <c r="I18" s="390">
        <f t="shared" si="0"/>
        <v>3</v>
      </c>
      <c r="J18" s="391"/>
      <c r="K18" s="391"/>
      <c r="L18" s="391">
        <v>1</v>
      </c>
      <c r="M18" s="391"/>
      <c r="N18" s="391">
        <v>1</v>
      </c>
      <c r="O18" s="391"/>
      <c r="P18" s="391">
        <v>1</v>
      </c>
      <c r="Q18" s="391"/>
      <c r="R18" s="391"/>
      <c r="S18" s="391"/>
      <c r="T18" s="391"/>
      <c r="U18" s="391"/>
      <c r="V18" s="391"/>
      <c r="W18" s="391"/>
      <c r="X18" s="391"/>
      <c r="Y18" s="391"/>
      <c r="Z18" s="391"/>
      <c r="AA18" s="391"/>
      <c r="AB18" s="391"/>
      <c r="AC18" s="391"/>
      <c r="AD18" s="391"/>
      <c r="AE18" s="391"/>
      <c r="AF18" s="391"/>
      <c r="AG18" s="391"/>
      <c r="AH18" s="391"/>
      <c r="AI18" s="391"/>
      <c r="AJ18" s="391"/>
    </row>
    <row r="19" spans="1:39" s="390" customFormat="1">
      <c r="A19" s="389"/>
      <c r="B19" s="389"/>
      <c r="C19" s="389"/>
      <c r="D19" s="390" t="s">
        <v>410</v>
      </c>
      <c r="E19" s="390">
        <v>6</v>
      </c>
      <c r="F19" s="390" t="s">
        <v>406</v>
      </c>
      <c r="G19" s="390" t="s">
        <v>13</v>
      </c>
      <c r="H19" s="390">
        <v>6</v>
      </c>
      <c r="I19" s="390">
        <f t="shared" si="0"/>
        <v>5</v>
      </c>
      <c r="J19" s="391"/>
      <c r="K19" s="391"/>
      <c r="L19" s="391"/>
      <c r="M19" s="391"/>
      <c r="N19" s="391"/>
      <c r="O19" s="391"/>
      <c r="P19" s="391"/>
      <c r="Q19" s="391">
        <v>1</v>
      </c>
      <c r="R19" s="391">
        <v>1</v>
      </c>
      <c r="S19" s="391"/>
      <c r="T19" s="391"/>
      <c r="U19" s="391"/>
      <c r="V19" s="391">
        <v>1</v>
      </c>
      <c r="W19" s="391"/>
      <c r="X19" s="391"/>
      <c r="Y19" s="391"/>
      <c r="Z19" s="391">
        <v>1</v>
      </c>
      <c r="AA19" s="391"/>
      <c r="AB19" s="391"/>
      <c r="AC19" s="391"/>
      <c r="AD19" s="391"/>
      <c r="AE19" s="391"/>
      <c r="AF19" s="391"/>
      <c r="AG19" s="391"/>
      <c r="AH19" s="391"/>
      <c r="AI19" s="391"/>
      <c r="AJ19" s="391"/>
      <c r="AM19" s="390">
        <v>1</v>
      </c>
    </row>
    <row r="20" spans="1:39" s="390" customFormat="1">
      <c r="A20" s="389"/>
      <c r="B20" s="389"/>
      <c r="C20" s="389"/>
      <c r="D20" s="390" t="s">
        <v>411</v>
      </c>
      <c r="E20" s="390">
        <v>7</v>
      </c>
      <c r="F20" s="390" t="s">
        <v>404</v>
      </c>
      <c r="G20" s="390" t="s">
        <v>14</v>
      </c>
      <c r="H20" s="390">
        <v>7</v>
      </c>
      <c r="I20" s="390">
        <f t="shared" si="0"/>
        <v>2</v>
      </c>
      <c r="J20" s="391"/>
      <c r="K20" s="391"/>
      <c r="L20" s="391"/>
      <c r="M20" s="391"/>
      <c r="N20" s="391">
        <v>1</v>
      </c>
      <c r="O20" s="391"/>
      <c r="P20" s="391"/>
      <c r="Q20" s="391"/>
      <c r="R20" s="391"/>
      <c r="S20" s="391"/>
      <c r="T20" s="391"/>
      <c r="U20" s="391"/>
      <c r="V20" s="391"/>
      <c r="W20" s="391"/>
      <c r="X20" s="391"/>
      <c r="Y20" s="391">
        <v>1</v>
      </c>
      <c r="Z20" s="391"/>
      <c r="AA20" s="391"/>
      <c r="AB20" s="391"/>
      <c r="AC20" s="391"/>
      <c r="AD20" s="391"/>
      <c r="AE20" s="391"/>
      <c r="AF20" s="391"/>
      <c r="AG20" s="391"/>
      <c r="AH20" s="391"/>
      <c r="AI20" s="391"/>
      <c r="AJ20" s="391"/>
    </row>
    <row r="21" spans="1:39" s="390" customFormat="1">
      <c r="A21" s="389"/>
      <c r="B21" s="389" t="s">
        <v>412</v>
      </c>
      <c r="C21" s="389" t="s">
        <v>413</v>
      </c>
      <c r="D21" s="390" t="s">
        <v>414</v>
      </c>
      <c r="E21" s="390">
        <v>8</v>
      </c>
      <c r="F21" s="390" t="s">
        <v>406</v>
      </c>
      <c r="G21" s="390" t="s">
        <v>15</v>
      </c>
      <c r="H21" s="390">
        <v>8</v>
      </c>
      <c r="I21" s="390">
        <f t="shared" si="0"/>
        <v>4</v>
      </c>
      <c r="J21" s="391"/>
      <c r="K21" s="391"/>
      <c r="L21" s="391"/>
      <c r="M21" s="391"/>
      <c r="N21" s="391"/>
      <c r="O21" s="391"/>
      <c r="P21" s="391"/>
      <c r="Q21" s="391"/>
      <c r="R21" s="391">
        <v>1</v>
      </c>
      <c r="S21" s="391"/>
      <c r="T21" s="391"/>
      <c r="U21" s="391"/>
      <c r="V21" s="391"/>
      <c r="W21" s="391">
        <v>1</v>
      </c>
      <c r="X21" s="391"/>
      <c r="Y21" s="391"/>
      <c r="Z21" s="391"/>
      <c r="AA21" s="391"/>
      <c r="AB21" s="391"/>
      <c r="AC21" s="391"/>
      <c r="AD21" s="391"/>
      <c r="AE21" s="391">
        <v>1</v>
      </c>
      <c r="AF21" s="391">
        <v>1</v>
      </c>
      <c r="AG21" s="391"/>
      <c r="AH21" s="391"/>
      <c r="AI21" s="391"/>
      <c r="AJ21" s="391"/>
    </row>
    <row r="22" spans="1:39" s="390" customFormat="1">
      <c r="A22" s="389"/>
      <c r="B22" s="389"/>
      <c r="C22" s="389"/>
      <c r="D22" s="390" t="s">
        <v>450</v>
      </c>
      <c r="E22" s="390">
        <v>9</v>
      </c>
      <c r="F22" s="390" t="s">
        <v>406</v>
      </c>
      <c r="G22" s="390" t="s">
        <v>16</v>
      </c>
      <c r="H22" s="390">
        <v>9</v>
      </c>
      <c r="I22" s="390">
        <f t="shared" si="0"/>
        <v>4</v>
      </c>
      <c r="J22" s="391"/>
      <c r="K22" s="391"/>
      <c r="L22" s="391"/>
      <c r="M22" s="391"/>
      <c r="N22" s="391"/>
      <c r="O22" s="391"/>
      <c r="P22" s="391"/>
      <c r="Q22" s="391"/>
      <c r="R22" s="391"/>
      <c r="S22" s="391"/>
      <c r="T22" s="391">
        <v>1</v>
      </c>
      <c r="U22" s="391"/>
      <c r="V22" s="391"/>
      <c r="W22" s="391"/>
      <c r="X22" s="391"/>
      <c r="Y22" s="391"/>
      <c r="Z22" s="391">
        <v>1</v>
      </c>
      <c r="AA22" s="391"/>
      <c r="AB22" s="391"/>
      <c r="AC22" s="391">
        <v>1</v>
      </c>
      <c r="AD22" s="391"/>
      <c r="AE22" s="391">
        <v>1</v>
      </c>
      <c r="AF22" s="391"/>
      <c r="AG22" s="391"/>
      <c r="AH22" s="391"/>
      <c r="AI22" s="391"/>
      <c r="AJ22" s="391"/>
    </row>
    <row r="23" spans="1:39" s="390" customFormat="1">
      <c r="A23" s="389"/>
      <c r="B23" s="389"/>
      <c r="C23" s="389"/>
      <c r="D23" s="390" t="s">
        <v>451</v>
      </c>
      <c r="E23" s="390">
        <v>10</v>
      </c>
      <c r="F23" s="390" t="s">
        <v>406</v>
      </c>
      <c r="G23" s="390" t="s">
        <v>17</v>
      </c>
      <c r="H23" s="390">
        <v>10</v>
      </c>
      <c r="I23" s="390">
        <f t="shared" si="0"/>
        <v>2</v>
      </c>
      <c r="J23" s="391"/>
      <c r="K23" s="391"/>
      <c r="L23" s="391"/>
      <c r="M23" s="391"/>
      <c r="N23" s="391"/>
      <c r="O23" s="391">
        <v>1</v>
      </c>
      <c r="P23" s="391"/>
      <c r="Q23" s="391"/>
      <c r="R23" s="391"/>
      <c r="S23" s="391"/>
      <c r="T23" s="391"/>
      <c r="U23" s="391"/>
      <c r="V23" s="391"/>
      <c r="W23" s="391"/>
      <c r="X23" s="391"/>
      <c r="Y23" s="391">
        <v>1</v>
      </c>
      <c r="Z23" s="391"/>
      <c r="AA23" s="391"/>
      <c r="AB23" s="391"/>
      <c r="AC23" s="391"/>
      <c r="AD23" s="391"/>
      <c r="AE23" s="391"/>
      <c r="AF23" s="391"/>
      <c r="AG23" s="391"/>
      <c r="AH23" s="391"/>
      <c r="AI23" s="391"/>
      <c r="AJ23" s="391"/>
    </row>
    <row r="24" spans="1:39" s="393" customFormat="1" ht="17.25" customHeight="1">
      <c r="A24" s="392" t="s">
        <v>415</v>
      </c>
      <c r="B24" s="392" t="s">
        <v>416</v>
      </c>
      <c r="C24" s="392" t="s">
        <v>417</v>
      </c>
      <c r="D24" s="393" t="s">
        <v>418</v>
      </c>
      <c r="E24" s="393">
        <v>11</v>
      </c>
      <c r="F24" s="393" t="s">
        <v>404</v>
      </c>
      <c r="G24" s="393" t="s">
        <v>18</v>
      </c>
      <c r="H24" s="393">
        <v>11</v>
      </c>
      <c r="I24" s="390">
        <f t="shared" si="0"/>
        <v>4</v>
      </c>
      <c r="J24" s="394">
        <v>1</v>
      </c>
      <c r="K24" s="394"/>
      <c r="L24" s="394"/>
      <c r="M24" s="394"/>
      <c r="N24" s="394"/>
      <c r="O24" s="394">
        <v>1</v>
      </c>
      <c r="P24" s="394"/>
      <c r="Q24" s="394">
        <v>1</v>
      </c>
      <c r="R24" s="394"/>
      <c r="S24" s="394"/>
      <c r="T24" s="394"/>
      <c r="U24" s="394"/>
      <c r="V24" s="394"/>
      <c r="W24" s="394"/>
      <c r="X24" s="394"/>
      <c r="Y24" s="394"/>
      <c r="Z24" s="394"/>
      <c r="AA24" s="394"/>
      <c r="AB24" s="394"/>
      <c r="AC24" s="394"/>
      <c r="AD24" s="394"/>
      <c r="AE24" s="394"/>
      <c r="AF24" s="394"/>
      <c r="AG24" s="394"/>
      <c r="AH24" s="394"/>
      <c r="AI24" s="394">
        <v>1</v>
      </c>
      <c r="AJ24" s="394"/>
    </row>
    <row r="25" spans="1:39" s="393" customFormat="1" ht="17.25" customHeight="1">
      <c r="A25" s="392"/>
      <c r="B25" s="392"/>
      <c r="C25" s="392"/>
      <c r="D25" s="393" t="s">
        <v>419</v>
      </c>
      <c r="E25" s="393">
        <v>12</v>
      </c>
      <c r="F25" s="393" t="s">
        <v>406</v>
      </c>
      <c r="G25" s="393" t="s">
        <v>19</v>
      </c>
      <c r="H25" s="393">
        <v>12</v>
      </c>
      <c r="I25" s="390">
        <f t="shared" si="0"/>
        <v>7</v>
      </c>
      <c r="J25" s="394"/>
      <c r="K25" s="394"/>
      <c r="L25" s="394"/>
      <c r="M25" s="394"/>
      <c r="N25" s="394"/>
      <c r="O25" s="394">
        <v>1</v>
      </c>
      <c r="P25" s="394">
        <v>1</v>
      </c>
      <c r="Q25" s="394">
        <v>1</v>
      </c>
      <c r="R25" s="394">
        <v>1</v>
      </c>
      <c r="S25" s="394">
        <v>1</v>
      </c>
      <c r="T25" s="394"/>
      <c r="U25" s="394"/>
      <c r="V25" s="394"/>
      <c r="W25" s="394">
        <v>1</v>
      </c>
      <c r="X25" s="394"/>
      <c r="Y25" s="394"/>
      <c r="Z25" s="394">
        <v>1</v>
      </c>
      <c r="AA25" s="394"/>
      <c r="AB25" s="394"/>
      <c r="AC25" s="394"/>
      <c r="AD25" s="394"/>
      <c r="AE25" s="394"/>
      <c r="AF25" s="394"/>
      <c r="AG25" s="394"/>
      <c r="AH25" s="394"/>
      <c r="AI25" s="394"/>
      <c r="AJ25" s="394"/>
    </row>
    <row r="26" spans="1:39" s="393" customFormat="1" ht="17.25" customHeight="1">
      <c r="A26" s="392"/>
      <c r="B26" s="392"/>
      <c r="C26" s="392"/>
      <c r="D26" s="393" t="s">
        <v>420</v>
      </c>
      <c r="E26" s="393">
        <v>13</v>
      </c>
      <c r="F26" s="393" t="s">
        <v>406</v>
      </c>
      <c r="G26" s="393" t="s">
        <v>20</v>
      </c>
      <c r="H26" s="393">
        <v>13</v>
      </c>
      <c r="I26" s="390">
        <f t="shared" si="0"/>
        <v>2</v>
      </c>
      <c r="J26" s="394"/>
      <c r="K26" s="394">
        <v>1</v>
      </c>
      <c r="L26" s="394"/>
      <c r="M26" s="394"/>
      <c r="N26" s="394"/>
      <c r="O26" s="394"/>
      <c r="P26" s="394"/>
      <c r="Q26" s="394"/>
      <c r="R26" s="394"/>
      <c r="S26" s="394"/>
      <c r="T26" s="394"/>
      <c r="U26" s="394"/>
      <c r="V26" s="394"/>
      <c r="W26" s="394"/>
      <c r="X26" s="394"/>
      <c r="Y26" s="394"/>
      <c r="Z26" s="394"/>
      <c r="AA26" s="394"/>
      <c r="AB26" s="394"/>
      <c r="AC26" s="394"/>
      <c r="AD26" s="394"/>
      <c r="AE26" s="394"/>
      <c r="AF26" s="394"/>
      <c r="AG26" s="394"/>
      <c r="AH26" s="394"/>
      <c r="AI26" s="394"/>
      <c r="AJ26" s="394"/>
      <c r="AK26" s="393">
        <v>1</v>
      </c>
    </row>
    <row r="27" spans="1:39" s="393" customFormat="1" ht="17.25" customHeight="1">
      <c r="A27" s="392"/>
      <c r="B27" s="395" t="s">
        <v>421</v>
      </c>
      <c r="C27" s="392" t="s">
        <v>422</v>
      </c>
      <c r="D27" s="393" t="s">
        <v>423</v>
      </c>
      <c r="E27" s="393">
        <v>14</v>
      </c>
      <c r="F27" s="393" t="s">
        <v>406</v>
      </c>
      <c r="G27" s="393" t="s">
        <v>21</v>
      </c>
      <c r="H27" s="393">
        <v>14</v>
      </c>
      <c r="I27" s="390">
        <f t="shared" si="0"/>
        <v>3</v>
      </c>
      <c r="J27" s="394"/>
      <c r="K27" s="394">
        <v>1</v>
      </c>
      <c r="L27" s="394"/>
      <c r="M27" s="394"/>
      <c r="N27" s="394"/>
      <c r="O27" s="394"/>
      <c r="P27" s="394"/>
      <c r="Q27" s="394"/>
      <c r="R27" s="394"/>
      <c r="S27" s="394"/>
      <c r="T27" s="394"/>
      <c r="U27" s="394"/>
      <c r="V27" s="394"/>
      <c r="W27" s="394"/>
      <c r="X27" s="394"/>
      <c r="Y27" s="394">
        <v>1</v>
      </c>
      <c r="Z27" s="394"/>
      <c r="AA27" s="394"/>
      <c r="AB27" s="394"/>
      <c r="AC27" s="394"/>
      <c r="AD27" s="394">
        <v>1</v>
      </c>
      <c r="AE27" s="394"/>
      <c r="AF27" s="394"/>
      <c r="AG27" s="394"/>
      <c r="AH27" s="394"/>
      <c r="AI27" s="394"/>
      <c r="AJ27" s="394"/>
    </row>
    <row r="28" spans="1:39" s="393" customFormat="1" ht="17.25" customHeight="1">
      <c r="A28" s="392"/>
      <c r="B28" s="395"/>
      <c r="C28" s="392"/>
      <c r="D28" s="393" t="s">
        <v>424</v>
      </c>
      <c r="E28" s="393">
        <v>15</v>
      </c>
      <c r="F28" s="393" t="s">
        <v>425</v>
      </c>
      <c r="G28" s="393" t="s">
        <v>22</v>
      </c>
      <c r="H28" s="393">
        <v>15</v>
      </c>
      <c r="I28" s="390">
        <f t="shared" si="0"/>
        <v>5</v>
      </c>
      <c r="J28" s="394"/>
      <c r="K28" s="394"/>
      <c r="L28" s="394"/>
      <c r="M28" s="394"/>
      <c r="N28" s="394"/>
      <c r="O28" s="394"/>
      <c r="P28" s="394"/>
      <c r="Q28" s="394"/>
      <c r="R28" s="394"/>
      <c r="S28" s="394"/>
      <c r="T28" s="394">
        <v>1</v>
      </c>
      <c r="U28" s="394">
        <v>1</v>
      </c>
      <c r="V28" s="394">
        <v>1</v>
      </c>
      <c r="W28" s="394"/>
      <c r="X28" s="394"/>
      <c r="Y28" s="394"/>
      <c r="Z28" s="394"/>
      <c r="AA28" s="394"/>
      <c r="AB28" s="394"/>
      <c r="AC28" s="394">
        <v>1</v>
      </c>
      <c r="AD28" s="394">
        <v>1</v>
      </c>
      <c r="AE28" s="394"/>
      <c r="AF28" s="394"/>
      <c r="AG28" s="394"/>
      <c r="AH28" s="394"/>
      <c r="AI28" s="394"/>
      <c r="AJ28" s="394"/>
    </row>
    <row r="29" spans="1:39" s="393" customFormat="1" ht="17.25" customHeight="1">
      <c r="A29" s="392"/>
      <c r="B29" s="392" t="s">
        <v>426</v>
      </c>
      <c r="C29" s="392" t="s">
        <v>427</v>
      </c>
      <c r="D29" s="393" t="s">
        <v>428</v>
      </c>
      <c r="E29" s="393">
        <v>16</v>
      </c>
      <c r="F29" s="393" t="s">
        <v>404</v>
      </c>
      <c r="G29" s="393" t="s">
        <v>23</v>
      </c>
      <c r="H29" s="393">
        <v>16</v>
      </c>
      <c r="I29" s="390">
        <f t="shared" si="0"/>
        <v>5</v>
      </c>
      <c r="J29" s="394">
        <v>1</v>
      </c>
      <c r="K29" s="394">
        <v>1</v>
      </c>
      <c r="L29" s="394">
        <v>1</v>
      </c>
      <c r="M29" s="394">
        <v>1</v>
      </c>
      <c r="N29" s="394"/>
      <c r="O29" s="394"/>
      <c r="P29" s="394"/>
      <c r="Q29" s="394"/>
      <c r="R29" s="394"/>
      <c r="S29" s="394"/>
      <c r="T29" s="394"/>
      <c r="U29" s="394"/>
      <c r="V29" s="394"/>
      <c r="W29" s="394"/>
      <c r="X29" s="394"/>
      <c r="Y29" s="394"/>
      <c r="Z29" s="394"/>
      <c r="AA29" s="394"/>
      <c r="AB29" s="394"/>
      <c r="AC29" s="394"/>
      <c r="AD29" s="394"/>
      <c r="AE29" s="394"/>
      <c r="AF29" s="394"/>
      <c r="AG29" s="394"/>
      <c r="AH29" s="394"/>
      <c r="AI29" s="394"/>
      <c r="AJ29" s="394"/>
      <c r="AL29" s="393">
        <v>1</v>
      </c>
    </row>
    <row r="30" spans="1:39" s="393" customFormat="1" ht="17.25" customHeight="1">
      <c r="A30" s="392"/>
      <c r="B30" s="392"/>
      <c r="C30" s="392"/>
      <c r="D30" s="393" t="s">
        <v>429</v>
      </c>
      <c r="E30" s="393">
        <v>17</v>
      </c>
      <c r="F30" s="393" t="s">
        <v>404</v>
      </c>
      <c r="G30" s="393" t="s">
        <v>24</v>
      </c>
      <c r="H30" s="393">
        <v>17</v>
      </c>
      <c r="I30" s="390">
        <f t="shared" si="0"/>
        <v>4</v>
      </c>
      <c r="J30" s="394"/>
      <c r="K30" s="394"/>
      <c r="L30" s="394"/>
      <c r="M30" s="394">
        <v>1</v>
      </c>
      <c r="N30" s="394"/>
      <c r="O30" s="394"/>
      <c r="P30" s="394"/>
      <c r="Q30" s="394"/>
      <c r="R30" s="394"/>
      <c r="S30" s="394">
        <v>1</v>
      </c>
      <c r="T30" s="394"/>
      <c r="U30" s="394"/>
      <c r="V30" s="394">
        <v>1</v>
      </c>
      <c r="W30" s="394">
        <v>1</v>
      </c>
      <c r="X30" s="394"/>
      <c r="Y30" s="394"/>
      <c r="Z30" s="394"/>
      <c r="AA30" s="394"/>
      <c r="AB30" s="394"/>
      <c r="AC30" s="394"/>
      <c r="AD30" s="394"/>
      <c r="AE30" s="394"/>
      <c r="AF30" s="394"/>
      <c r="AG30" s="394"/>
      <c r="AH30" s="394"/>
      <c r="AI30" s="394"/>
      <c r="AJ30" s="394"/>
    </row>
    <row r="31" spans="1:39" s="393" customFormat="1" ht="15.75" customHeight="1">
      <c r="A31" s="392"/>
      <c r="B31" s="392"/>
      <c r="C31" s="392"/>
      <c r="D31" s="393" t="s">
        <v>430</v>
      </c>
      <c r="E31" s="393">
        <v>18</v>
      </c>
      <c r="F31" s="393" t="s">
        <v>404</v>
      </c>
      <c r="G31" s="393" t="s">
        <v>25</v>
      </c>
      <c r="H31" s="393">
        <v>18</v>
      </c>
      <c r="I31" s="390">
        <f t="shared" si="0"/>
        <v>3</v>
      </c>
      <c r="J31" s="394"/>
      <c r="K31" s="394"/>
      <c r="L31" s="394"/>
      <c r="M31" s="394"/>
      <c r="N31" s="394">
        <v>1</v>
      </c>
      <c r="O31" s="394">
        <v>1</v>
      </c>
      <c r="P31" s="394"/>
      <c r="Q31" s="394"/>
      <c r="R31" s="394"/>
      <c r="S31" s="394"/>
      <c r="T31" s="394"/>
      <c r="U31" s="394"/>
      <c r="V31" s="394"/>
      <c r="W31" s="394"/>
      <c r="X31" s="394"/>
      <c r="Y31" s="394"/>
      <c r="Z31" s="394"/>
      <c r="AA31" s="394"/>
      <c r="AB31" s="394"/>
      <c r="AC31" s="394"/>
      <c r="AD31" s="394"/>
      <c r="AE31" s="394"/>
      <c r="AF31" s="394"/>
      <c r="AG31" s="394"/>
      <c r="AH31" s="394"/>
      <c r="AI31" s="394">
        <v>1</v>
      </c>
      <c r="AJ31" s="394"/>
    </row>
    <row r="32" spans="1:39" s="397" customFormat="1">
      <c r="A32" s="396" t="s">
        <v>431</v>
      </c>
      <c r="B32" s="396" t="s">
        <v>432</v>
      </c>
      <c r="C32" s="396" t="s">
        <v>433</v>
      </c>
      <c r="D32" s="397" t="s">
        <v>434</v>
      </c>
      <c r="E32" s="397">
        <v>19</v>
      </c>
      <c r="F32" s="397" t="s">
        <v>406</v>
      </c>
      <c r="G32" s="397" t="s">
        <v>26</v>
      </c>
      <c r="H32" s="397">
        <v>19</v>
      </c>
      <c r="I32" s="390">
        <f t="shared" si="0"/>
        <v>3</v>
      </c>
      <c r="J32" s="398">
        <v>1</v>
      </c>
      <c r="K32" s="398"/>
      <c r="L32" s="398"/>
      <c r="M32" s="398"/>
      <c r="N32" s="398"/>
      <c r="O32" s="398"/>
      <c r="P32" s="398"/>
      <c r="Q32" s="398"/>
      <c r="R32" s="398"/>
      <c r="S32" s="398"/>
      <c r="T32" s="398"/>
      <c r="U32" s="398"/>
      <c r="V32" s="398"/>
      <c r="W32" s="398"/>
      <c r="X32" s="398"/>
      <c r="Y32" s="398"/>
      <c r="Z32" s="398"/>
      <c r="AA32" s="398"/>
      <c r="AB32" s="398"/>
      <c r="AC32" s="398"/>
      <c r="AD32" s="398"/>
      <c r="AE32" s="398"/>
      <c r="AF32" s="398"/>
      <c r="AG32" s="398"/>
      <c r="AH32" s="398">
        <v>1</v>
      </c>
      <c r="AI32" s="398">
        <v>1</v>
      </c>
      <c r="AJ32" s="398"/>
    </row>
    <row r="33" spans="1:41" s="397" customFormat="1">
      <c r="A33" s="396"/>
      <c r="B33" s="396"/>
      <c r="C33" s="396"/>
      <c r="D33" s="397" t="s">
        <v>435</v>
      </c>
      <c r="E33" s="397">
        <v>20</v>
      </c>
      <c r="F33" s="397" t="s">
        <v>406</v>
      </c>
      <c r="G33" s="397" t="s">
        <v>27</v>
      </c>
      <c r="H33" s="397">
        <v>20</v>
      </c>
      <c r="I33" s="390">
        <f t="shared" si="0"/>
        <v>6</v>
      </c>
      <c r="J33" s="398"/>
      <c r="K33" s="398"/>
      <c r="L33" s="398"/>
      <c r="M33" s="398"/>
      <c r="N33" s="398">
        <v>1</v>
      </c>
      <c r="O33" s="398"/>
      <c r="P33" s="398">
        <v>1</v>
      </c>
      <c r="Q33" s="398"/>
      <c r="R33" s="398"/>
      <c r="S33" s="398">
        <v>1</v>
      </c>
      <c r="T33" s="398"/>
      <c r="U33" s="398">
        <v>1</v>
      </c>
      <c r="V33" s="398">
        <v>1</v>
      </c>
      <c r="W33" s="398">
        <v>1</v>
      </c>
      <c r="X33" s="398"/>
      <c r="Y33" s="398"/>
      <c r="Z33" s="398"/>
      <c r="AA33" s="398"/>
      <c r="AB33" s="398"/>
      <c r="AC33" s="398"/>
      <c r="AD33" s="398"/>
      <c r="AE33" s="398"/>
      <c r="AF33" s="398"/>
      <c r="AG33" s="398"/>
      <c r="AH33" s="398"/>
      <c r="AI33" s="398"/>
      <c r="AJ33" s="398"/>
    </row>
    <row r="34" spans="1:41" s="397" customFormat="1">
      <c r="A34" s="396"/>
      <c r="B34" s="396"/>
      <c r="C34" s="396"/>
      <c r="D34" s="397" t="s">
        <v>436</v>
      </c>
      <c r="E34" s="397">
        <v>21</v>
      </c>
      <c r="F34" s="397" t="s">
        <v>404</v>
      </c>
      <c r="G34" s="397" t="s">
        <v>28</v>
      </c>
      <c r="H34" s="397">
        <v>22</v>
      </c>
      <c r="I34" s="390">
        <f t="shared" si="0"/>
        <v>8</v>
      </c>
      <c r="J34" s="398">
        <v>1</v>
      </c>
      <c r="K34" s="398">
        <v>1</v>
      </c>
      <c r="L34" s="398">
        <v>1</v>
      </c>
      <c r="M34" s="398"/>
      <c r="N34" s="398"/>
      <c r="O34" s="398"/>
      <c r="P34" s="398">
        <v>1</v>
      </c>
      <c r="Q34" s="398"/>
      <c r="R34" s="398"/>
      <c r="S34" s="398"/>
      <c r="T34" s="398"/>
      <c r="U34" s="398"/>
      <c r="V34" s="398"/>
      <c r="W34" s="398">
        <v>1</v>
      </c>
      <c r="X34" s="398"/>
      <c r="Y34" s="398"/>
      <c r="Z34" s="398"/>
      <c r="AA34" s="398">
        <v>1</v>
      </c>
      <c r="AB34" s="398"/>
      <c r="AC34" s="398"/>
      <c r="AD34" s="398"/>
      <c r="AE34" s="398"/>
      <c r="AF34" s="398"/>
      <c r="AG34" s="398"/>
      <c r="AH34" s="398"/>
      <c r="AI34" s="398"/>
      <c r="AJ34" s="398"/>
      <c r="AL34" s="397">
        <v>1</v>
      </c>
      <c r="AM34" s="397">
        <v>1</v>
      </c>
    </row>
    <row r="35" spans="1:41" s="397" customFormat="1">
      <c r="A35" s="396"/>
      <c r="B35" s="396"/>
      <c r="C35" s="396"/>
      <c r="D35" s="397" t="s">
        <v>437</v>
      </c>
      <c r="E35" s="397">
        <v>22</v>
      </c>
      <c r="F35" s="397" t="s">
        <v>406</v>
      </c>
      <c r="G35" s="397" t="s">
        <v>29</v>
      </c>
      <c r="H35" s="397">
        <v>23</v>
      </c>
      <c r="I35" s="390">
        <f t="shared" si="0"/>
        <v>9</v>
      </c>
      <c r="J35" s="398">
        <v>1</v>
      </c>
      <c r="K35" s="398">
        <v>1</v>
      </c>
      <c r="L35" s="398">
        <v>1</v>
      </c>
      <c r="M35" s="398">
        <v>1</v>
      </c>
      <c r="N35" s="398"/>
      <c r="O35" s="398"/>
      <c r="P35" s="398"/>
      <c r="Q35" s="398"/>
      <c r="R35" s="398"/>
      <c r="S35" s="398"/>
      <c r="T35" s="398"/>
      <c r="U35" s="398"/>
      <c r="V35" s="398"/>
      <c r="W35" s="398">
        <v>1</v>
      </c>
      <c r="X35" s="398"/>
      <c r="Y35" s="398"/>
      <c r="Z35" s="398">
        <v>1</v>
      </c>
      <c r="AA35" s="398">
        <v>1</v>
      </c>
      <c r="AB35" s="398"/>
      <c r="AC35" s="398"/>
      <c r="AD35" s="398"/>
      <c r="AE35" s="398"/>
      <c r="AF35" s="398"/>
      <c r="AG35" s="398"/>
      <c r="AH35" s="398"/>
      <c r="AI35" s="398"/>
      <c r="AJ35" s="398"/>
      <c r="AL35" s="397">
        <v>1</v>
      </c>
      <c r="AM35" s="397">
        <v>1</v>
      </c>
    </row>
    <row r="36" spans="1:41" s="397" customFormat="1">
      <c r="A36" s="396"/>
      <c r="B36" s="396"/>
      <c r="C36" s="396"/>
      <c r="D36" s="397" t="s">
        <v>454</v>
      </c>
      <c r="E36" s="397">
        <v>23</v>
      </c>
      <c r="F36" s="397" t="s">
        <v>406</v>
      </c>
      <c r="G36" s="397" t="s">
        <v>30</v>
      </c>
      <c r="H36" s="397">
        <v>24</v>
      </c>
      <c r="I36" s="390">
        <f t="shared" si="0"/>
        <v>3</v>
      </c>
      <c r="J36" s="398"/>
      <c r="K36" s="398"/>
      <c r="L36" s="398">
        <v>1</v>
      </c>
      <c r="M36" s="398"/>
      <c r="N36" s="398"/>
      <c r="O36" s="398"/>
      <c r="P36" s="398"/>
      <c r="Q36" s="398"/>
      <c r="R36" s="398"/>
      <c r="S36" s="398"/>
      <c r="T36" s="398"/>
      <c r="U36" s="398"/>
      <c r="V36" s="398"/>
      <c r="W36" s="398"/>
      <c r="X36" s="398"/>
      <c r="Y36" s="398"/>
      <c r="Z36" s="398"/>
      <c r="AA36" s="398"/>
      <c r="AB36" s="398"/>
      <c r="AC36" s="398"/>
      <c r="AD36" s="398"/>
      <c r="AE36" s="398"/>
      <c r="AF36" s="398">
        <v>1</v>
      </c>
      <c r="AG36" s="398">
        <v>1</v>
      </c>
      <c r="AH36" s="398"/>
      <c r="AI36" s="398"/>
      <c r="AJ36" s="398"/>
    </row>
    <row r="37" spans="1:41" s="397" customFormat="1">
      <c r="A37" s="396"/>
      <c r="B37" s="396"/>
      <c r="C37" s="396"/>
      <c r="D37" s="397" t="s">
        <v>438</v>
      </c>
      <c r="E37" s="397">
        <v>24</v>
      </c>
      <c r="F37" s="397" t="s">
        <v>406</v>
      </c>
      <c r="G37" s="397" t="s">
        <v>31</v>
      </c>
      <c r="H37" s="397">
        <v>25</v>
      </c>
      <c r="I37" s="390">
        <f t="shared" si="0"/>
        <v>5</v>
      </c>
      <c r="J37" s="398"/>
      <c r="K37" s="398"/>
      <c r="L37" s="398"/>
      <c r="M37" s="398">
        <v>1</v>
      </c>
      <c r="N37" s="398"/>
      <c r="O37" s="398"/>
      <c r="P37" s="398">
        <v>1</v>
      </c>
      <c r="Q37" s="398"/>
      <c r="R37" s="398"/>
      <c r="S37" s="398">
        <v>1</v>
      </c>
      <c r="T37" s="398"/>
      <c r="U37" s="398"/>
      <c r="V37" s="398"/>
      <c r="W37" s="398">
        <v>1</v>
      </c>
      <c r="X37" s="398"/>
      <c r="Y37" s="398"/>
      <c r="Z37" s="398"/>
      <c r="AA37" s="398"/>
      <c r="AB37" s="398"/>
      <c r="AC37" s="398"/>
      <c r="AD37" s="398"/>
      <c r="AE37" s="398"/>
      <c r="AF37" s="398"/>
      <c r="AG37" s="398"/>
      <c r="AH37" s="398"/>
      <c r="AI37" s="398"/>
      <c r="AJ37" s="398">
        <v>1</v>
      </c>
    </row>
    <row r="38" spans="1:41" s="397" customFormat="1">
      <c r="A38" s="396"/>
      <c r="B38" s="396"/>
      <c r="C38" s="396"/>
      <c r="D38" s="397" t="s">
        <v>455</v>
      </c>
      <c r="E38" s="397">
        <v>25</v>
      </c>
      <c r="F38" s="397" t="s">
        <v>406</v>
      </c>
      <c r="G38" s="397" t="s">
        <v>32</v>
      </c>
      <c r="H38" s="397">
        <v>26</v>
      </c>
      <c r="I38" s="390">
        <f t="shared" si="0"/>
        <v>3</v>
      </c>
      <c r="J38" s="398"/>
      <c r="K38" s="398"/>
      <c r="L38" s="398"/>
      <c r="M38" s="398"/>
      <c r="N38" s="398"/>
      <c r="O38" s="398"/>
      <c r="P38" s="398"/>
      <c r="Q38" s="398"/>
      <c r="R38" s="398"/>
      <c r="S38" s="398"/>
      <c r="T38" s="398">
        <v>1</v>
      </c>
      <c r="U38" s="398"/>
      <c r="V38" s="398"/>
      <c r="W38" s="398"/>
      <c r="X38" s="398"/>
      <c r="Y38" s="398">
        <v>1</v>
      </c>
      <c r="Z38" s="398"/>
      <c r="AA38" s="398"/>
      <c r="AB38" s="398"/>
      <c r="AC38" s="398"/>
      <c r="AD38" s="398"/>
      <c r="AE38" s="398"/>
      <c r="AF38" s="398"/>
      <c r="AG38" s="398"/>
      <c r="AH38" s="398"/>
      <c r="AI38" s="398"/>
      <c r="AJ38" s="398"/>
      <c r="AO38" s="397">
        <v>1</v>
      </c>
    </row>
    <row r="39" spans="1:41" s="397" customFormat="1">
      <c r="A39" s="396"/>
      <c r="B39" s="396"/>
      <c r="C39" s="396"/>
      <c r="D39" s="397" t="s">
        <v>439</v>
      </c>
      <c r="E39" s="397">
        <v>26</v>
      </c>
      <c r="F39" s="397" t="s">
        <v>406</v>
      </c>
      <c r="G39" s="397" t="s">
        <v>33</v>
      </c>
      <c r="H39" s="397">
        <v>27</v>
      </c>
      <c r="I39" s="390">
        <f t="shared" si="0"/>
        <v>8</v>
      </c>
      <c r="J39" s="398"/>
      <c r="K39" s="398"/>
      <c r="L39" s="398"/>
      <c r="M39" s="398">
        <v>1</v>
      </c>
      <c r="N39" s="398"/>
      <c r="O39" s="398"/>
      <c r="P39" s="398"/>
      <c r="Q39" s="398"/>
      <c r="R39" s="398"/>
      <c r="S39" s="398"/>
      <c r="T39" s="398"/>
      <c r="U39" s="398">
        <v>1</v>
      </c>
      <c r="V39" s="398">
        <v>1</v>
      </c>
      <c r="W39" s="398">
        <v>1</v>
      </c>
      <c r="X39" s="398">
        <v>1</v>
      </c>
      <c r="Y39" s="398"/>
      <c r="Z39" s="398"/>
      <c r="AA39" s="398">
        <v>1</v>
      </c>
      <c r="AB39" s="398">
        <v>1</v>
      </c>
      <c r="AC39" s="398"/>
      <c r="AD39" s="398"/>
      <c r="AE39" s="398"/>
      <c r="AF39" s="398"/>
      <c r="AG39" s="398"/>
      <c r="AH39" s="398"/>
      <c r="AI39" s="398"/>
      <c r="AJ39" s="398"/>
      <c r="AN39" s="397">
        <v>1</v>
      </c>
    </row>
    <row r="40" spans="1:41">
      <c r="J40" s="79">
        <f>SUM(J14:J39)</f>
        <v>6</v>
      </c>
      <c r="K40" s="79">
        <f t="shared" ref="K40:AF40" si="1">SUM(K14:K39)</f>
        <v>5</v>
      </c>
      <c r="L40" s="79">
        <f t="shared" si="1"/>
        <v>5</v>
      </c>
      <c r="M40" s="79">
        <f t="shared" si="1"/>
        <v>5</v>
      </c>
      <c r="N40" s="79">
        <f t="shared" si="1"/>
        <v>5</v>
      </c>
      <c r="O40" s="79">
        <f t="shared" si="1"/>
        <v>4</v>
      </c>
      <c r="P40" s="79">
        <f t="shared" si="1"/>
        <v>5</v>
      </c>
      <c r="Q40" s="79">
        <f t="shared" si="1"/>
        <v>3</v>
      </c>
      <c r="R40" s="79">
        <f t="shared" si="1"/>
        <v>3</v>
      </c>
      <c r="S40" s="79">
        <f t="shared" si="1"/>
        <v>5</v>
      </c>
      <c r="T40" s="79">
        <f t="shared" si="1"/>
        <v>3</v>
      </c>
      <c r="U40" s="79">
        <f t="shared" si="1"/>
        <v>3</v>
      </c>
      <c r="V40" s="79">
        <f t="shared" si="1"/>
        <v>6</v>
      </c>
      <c r="W40" s="79">
        <f t="shared" si="1"/>
        <v>9</v>
      </c>
      <c r="X40" s="79">
        <f t="shared" si="1"/>
        <v>1</v>
      </c>
      <c r="Y40" s="79">
        <f t="shared" si="1"/>
        <v>4</v>
      </c>
      <c r="Z40" s="79">
        <f t="shared" si="1"/>
        <v>4</v>
      </c>
      <c r="AA40" s="79">
        <f t="shared" si="1"/>
        <v>3</v>
      </c>
      <c r="AB40" s="79">
        <f t="shared" si="1"/>
        <v>1</v>
      </c>
      <c r="AC40" s="79">
        <f t="shared" si="1"/>
        <v>2</v>
      </c>
      <c r="AD40" s="79">
        <f t="shared" si="1"/>
        <v>2</v>
      </c>
      <c r="AE40" s="79">
        <f t="shared" si="1"/>
        <v>2</v>
      </c>
      <c r="AF40" s="79">
        <f t="shared" si="1"/>
        <v>3</v>
      </c>
      <c r="AG40" s="79">
        <f>SUM(AG14:AG39)</f>
        <v>1</v>
      </c>
      <c r="AH40" s="79">
        <f t="shared" ref="AH40:AO40" si="2">SUM(AH14:AH39)</f>
        <v>2</v>
      </c>
      <c r="AI40" s="79">
        <f t="shared" si="2"/>
        <v>5</v>
      </c>
      <c r="AJ40" s="79">
        <f t="shared" si="2"/>
        <v>2</v>
      </c>
      <c r="AK40" s="79">
        <f t="shared" si="2"/>
        <v>1</v>
      </c>
      <c r="AL40" s="79">
        <f t="shared" si="2"/>
        <v>4</v>
      </c>
      <c r="AM40" s="79">
        <f t="shared" si="2"/>
        <v>4</v>
      </c>
      <c r="AN40" s="79">
        <f t="shared" si="2"/>
        <v>1</v>
      </c>
      <c r="AO40" s="79">
        <f t="shared" si="2"/>
        <v>1</v>
      </c>
    </row>
  </sheetData>
  <mergeCells count="24">
    <mergeCell ref="A32:A39"/>
    <mergeCell ref="B32:B39"/>
    <mergeCell ref="C32:C39"/>
    <mergeCell ref="A24:A31"/>
    <mergeCell ref="B24:B26"/>
    <mergeCell ref="C24:C26"/>
    <mergeCell ref="B27:B28"/>
    <mergeCell ref="C27:C28"/>
    <mergeCell ref="B29:B31"/>
    <mergeCell ref="C29:C31"/>
    <mergeCell ref="AH12:AI12"/>
    <mergeCell ref="A14:A23"/>
    <mergeCell ref="B14:B17"/>
    <mergeCell ref="C14:C17"/>
    <mergeCell ref="B18:B20"/>
    <mergeCell ref="C18:C20"/>
    <mergeCell ref="B21:B23"/>
    <mergeCell ref="C21:C23"/>
    <mergeCell ref="J12:M12"/>
    <mergeCell ref="N12:T12"/>
    <mergeCell ref="U12:W12"/>
    <mergeCell ref="X12:Y12"/>
    <mergeCell ref="Z12:AD12"/>
    <mergeCell ref="AE12:AG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CT</vt:lpstr>
      <vt:lpstr>Thématique</vt:lpstr>
      <vt:lpstr>Planning CT</vt:lpstr>
      <vt:lpstr>Feuil4</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benmrad</dc:creator>
  <cp:lastModifiedBy>benmrad</cp:lastModifiedBy>
  <dcterms:created xsi:type="dcterms:W3CDTF">2017-07-28T14:56:10Z</dcterms:created>
  <dcterms:modified xsi:type="dcterms:W3CDTF">2017-08-03T11:06:34Z</dcterms:modified>
</cp:coreProperties>
</file>